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Incme Stat" sheetId="1" r:id="rId1"/>
    <sheet name="BS" sheetId="2" r:id="rId2"/>
    <sheet name="Notes" sheetId="3" r:id="rId3"/>
  </sheets>
  <definedNames>
    <definedName name="_xlnm.Print_Area" localSheetId="0">'Incme Stat'!$A:$IV</definedName>
    <definedName name="_xlnm.Print_Area" localSheetId="2">'Notes'!$A$1:$J$168</definedName>
  </definedNames>
  <calcPr fullCalcOnLoad="1"/>
</workbook>
</file>

<file path=xl/sharedStrings.xml><?xml version="1.0" encoding="utf-8"?>
<sst xmlns="http://schemas.openxmlformats.org/spreadsheetml/2006/main" count="311" uniqueCount="238">
  <si>
    <t>9th Floor, Exchange Square</t>
  </si>
  <si>
    <t>Bukit Kewangan</t>
  </si>
  <si>
    <t>50936 Kuala Lumpur</t>
  </si>
  <si>
    <t>Dear Sir,</t>
  </si>
  <si>
    <t xml:space="preserve">GADANG HOLDINGS BERHAD </t>
  </si>
  <si>
    <t>CONSOLIDATED INCOME STATEMENT</t>
  </si>
  <si>
    <t>CURRENT</t>
  </si>
  <si>
    <t>YEAR</t>
  </si>
  <si>
    <t>FINANCIAL</t>
  </si>
  <si>
    <t>QUARTER</t>
  </si>
  <si>
    <t>RM'000</t>
  </si>
  <si>
    <t xml:space="preserve">       - </t>
  </si>
  <si>
    <t xml:space="preserve"> </t>
  </si>
  <si>
    <t xml:space="preserve">    </t>
  </si>
  <si>
    <t xml:space="preserve">PRECEDING </t>
  </si>
  <si>
    <t xml:space="preserve">venture </t>
  </si>
  <si>
    <t>extraordinary items attributable</t>
  </si>
  <si>
    <t>to members of the company</t>
  </si>
  <si>
    <t>CONSOLIDATED BALANCE SHEET</t>
  </si>
  <si>
    <t>AS AT</t>
  </si>
  <si>
    <t>PRECEDING</t>
  </si>
  <si>
    <t>Fixed Assets</t>
  </si>
  <si>
    <t>Long Term Investments</t>
  </si>
  <si>
    <t>Intangible Assets</t>
  </si>
  <si>
    <t>Current Assets</t>
  </si>
  <si>
    <t>Current Liabilities</t>
  </si>
  <si>
    <t>Net Current Assets</t>
  </si>
  <si>
    <t>Shareholders' Funds</t>
  </si>
  <si>
    <t>Share Capital</t>
  </si>
  <si>
    <t>Reserves</t>
  </si>
  <si>
    <t>Minority Interests</t>
  </si>
  <si>
    <t>Long Term Borrowings</t>
  </si>
  <si>
    <t>Other Long Term Liabilities: -</t>
  </si>
  <si>
    <t>Net tangible assets per share (sen)</t>
  </si>
  <si>
    <t xml:space="preserve">  </t>
  </si>
  <si>
    <t>By Order of the Board</t>
  </si>
  <si>
    <t>GADANG HOLDINGS BERHAD</t>
  </si>
  <si>
    <t>TAN SEOK CHUNG</t>
  </si>
  <si>
    <t>Company Secretary</t>
  </si>
  <si>
    <t>c.c.  Securities Commission</t>
  </si>
  <si>
    <t xml:space="preserve">PERIOD </t>
  </si>
  <si>
    <t>ENDED</t>
  </si>
  <si>
    <t>CORRESPON</t>
  </si>
  <si>
    <t xml:space="preserve"> -  DING </t>
  </si>
  <si>
    <t xml:space="preserve"> - DING</t>
  </si>
  <si>
    <t xml:space="preserve">       INDIVIDUAL QUARTER </t>
  </si>
  <si>
    <t>Turnover</t>
  </si>
  <si>
    <t xml:space="preserve">Investment income </t>
  </si>
  <si>
    <t>(b)</t>
  </si>
  <si>
    <t>(a)</t>
  </si>
  <si>
    <t>Other income including interest</t>
  </si>
  <si>
    <t xml:space="preserve">(c ) </t>
  </si>
  <si>
    <t>income tax, minority interests and</t>
  </si>
  <si>
    <t>extraordinary items</t>
  </si>
  <si>
    <t>( c)</t>
  </si>
  <si>
    <t>(d)</t>
  </si>
  <si>
    <t>Interest on borrowings</t>
  </si>
  <si>
    <t>Depreciation and amortisation</t>
  </si>
  <si>
    <t>Exceptional items</t>
  </si>
  <si>
    <t>(e)</t>
  </si>
  <si>
    <t xml:space="preserve">items but before income tax, </t>
  </si>
  <si>
    <t>Operating loss after interest on</t>
  </si>
  <si>
    <t>on borrowings, depreciation and</t>
  </si>
  <si>
    <t>extraordinary item</t>
  </si>
  <si>
    <t>(f)</t>
  </si>
  <si>
    <t>(g)</t>
  </si>
  <si>
    <t>(h)</t>
  </si>
  <si>
    <t>(j)</t>
  </si>
  <si>
    <t>(i)</t>
  </si>
  <si>
    <t>(k)</t>
  </si>
  <si>
    <t>(i)    Extraordinary items</t>
  </si>
  <si>
    <t>(ii)   Less minority interests</t>
  </si>
  <si>
    <t>(l)</t>
  </si>
  <si>
    <t>above after deducting any provision</t>
  </si>
  <si>
    <t>for preference dividends, if any:-</t>
  </si>
  <si>
    <t xml:space="preserve">(ii) Fully diluted (based on ……….. </t>
  </si>
  <si>
    <t xml:space="preserve">     ordinary shares)(sen)</t>
  </si>
  <si>
    <t>CONSOLIDATED INCOME STATEMENT - (Cont'd)</t>
  </si>
  <si>
    <t>Short Term Borrowings</t>
  </si>
  <si>
    <t>Trade Creditors</t>
  </si>
  <si>
    <t>Other Creditors</t>
  </si>
  <si>
    <t>Provision for Taxation</t>
  </si>
  <si>
    <t xml:space="preserve">Others:  - </t>
  </si>
  <si>
    <t>Accounting Policies</t>
  </si>
  <si>
    <t>Exceptional Items</t>
  </si>
  <si>
    <t>Extraordinary Items</t>
  </si>
  <si>
    <t xml:space="preserve">a)  </t>
  </si>
  <si>
    <t xml:space="preserve">Secured and unsecured borrowings: </t>
  </si>
  <si>
    <t xml:space="preserve"> RM’000 </t>
  </si>
  <si>
    <t>Secured</t>
  </si>
  <si>
    <t>Unsecured</t>
  </si>
  <si>
    <t>Short term and long term borrowings:</t>
  </si>
  <si>
    <t>b)</t>
  </si>
  <si>
    <t>Short term</t>
  </si>
  <si>
    <t>Long term</t>
  </si>
  <si>
    <t>Segmental Analysis: -</t>
  </si>
  <si>
    <t>Profit/(Loss)</t>
  </si>
  <si>
    <t>Assets</t>
  </si>
  <si>
    <t xml:space="preserve"> Before Taxation</t>
  </si>
  <si>
    <t>Employed</t>
  </si>
  <si>
    <t>RM’000</t>
  </si>
  <si>
    <t xml:space="preserve">                         </t>
  </si>
  <si>
    <t>Earthwork, building and civil engineering</t>
  </si>
  <si>
    <t xml:space="preserve">               </t>
  </si>
  <si>
    <t xml:space="preserve">Processing, and supply of rock products; </t>
  </si>
  <si>
    <t xml:space="preserve">                                            </t>
  </si>
  <si>
    <t xml:space="preserve">                                                                                                                  </t>
  </si>
  <si>
    <t xml:space="preserve">  and construction works</t>
  </si>
  <si>
    <t xml:space="preserve">  and manufacturing and trading of </t>
  </si>
  <si>
    <t>Property investment and development</t>
  </si>
  <si>
    <t>30/11/1999</t>
  </si>
  <si>
    <t>30/11/1998</t>
  </si>
  <si>
    <t>amortisation, exceptional items,</t>
  </si>
  <si>
    <t>0.4 sen</t>
  </si>
  <si>
    <t xml:space="preserve">       before deducting minority </t>
  </si>
  <si>
    <t xml:space="preserve">       interests</t>
  </si>
  <si>
    <t>(i)   (Loss)/Profit after taxation</t>
  </si>
  <si>
    <t>(38) sen</t>
  </si>
  <si>
    <t>Pre-acquisition Profits</t>
  </si>
  <si>
    <t>Sale of Investment/Properties</t>
  </si>
  <si>
    <t>Quoted Securities</t>
  </si>
  <si>
    <t>Seasonal and Cyclical of Operations</t>
  </si>
  <si>
    <t>Changes in Debt and Equity</t>
  </si>
  <si>
    <t>Group Borrowings</t>
  </si>
  <si>
    <t>Off Balance Sheet Financial Instruments</t>
  </si>
  <si>
    <t>Material Litigation</t>
  </si>
  <si>
    <t>Comments on Material Change in Profit</t>
  </si>
  <si>
    <t>Review of Results</t>
  </si>
  <si>
    <t>Variance of Actual Profit from Forecast Profit and Shortfall in Profit Guarantee</t>
  </si>
  <si>
    <t>Dividend</t>
  </si>
  <si>
    <t>Not applicable.</t>
  </si>
  <si>
    <t>prior years.</t>
  </si>
  <si>
    <t xml:space="preserve">The tax  figures do  not contain  any deferred  tax and/or  adjustment for  under or provisions in respect of </t>
  </si>
  <si>
    <t xml:space="preserve">There were no contingent liabilities as at the date of this report. </t>
  </si>
  <si>
    <t>The material litigation remained unchanged since the last quarter ended 31 August 1999.</t>
  </si>
  <si>
    <t xml:space="preserve">remains a consistent pattern as compared to last quarter. </t>
  </si>
  <si>
    <t xml:space="preserve">     Hire Purchase Creditors</t>
  </si>
  <si>
    <t xml:space="preserve">     Term Loan</t>
  </si>
  <si>
    <t xml:space="preserve">Minority  Interests  and </t>
  </si>
  <si>
    <t xml:space="preserve">(Loss)/Profit after taxation  </t>
  </si>
  <si>
    <t xml:space="preserve">attributableto members of the </t>
  </si>
  <si>
    <t>company</t>
  </si>
  <si>
    <t xml:space="preserve">(iii)  Extraordinary items </t>
  </si>
  <si>
    <t xml:space="preserve">       attributable to members of </t>
  </si>
  <si>
    <t xml:space="preserve">       the company</t>
  </si>
  <si>
    <t xml:space="preserve">      ordinary shares)(sen)</t>
  </si>
  <si>
    <t xml:space="preserve">Operating  profit before  interest </t>
  </si>
  <si>
    <t xml:space="preserve">amortisation and exceptional </t>
  </si>
  <si>
    <t xml:space="preserve">minority  interests  and </t>
  </si>
  <si>
    <t>borrowings, depreciation and</t>
  </si>
  <si>
    <t xml:space="preserve">Share in the results of joint </t>
  </si>
  <si>
    <t xml:space="preserve">Profit/(Loss) before taxation,  </t>
  </si>
  <si>
    <t>Investments in Joint Venture</t>
  </si>
  <si>
    <t>development.</t>
  </si>
  <si>
    <t>Composition of The Group</t>
  </si>
  <si>
    <t>There were no seasonality or cyclicality factors on the operations of the Group.</t>
  </si>
  <si>
    <t xml:space="preserve">There were no comments on the material change in profit for the quarter under review as the Group's profit </t>
  </si>
  <si>
    <t>The Group has recorded a turnover and pre-tax profit of RM 33.3 million and RM 0.157 million  respectively</t>
  </si>
  <si>
    <t xml:space="preserve">Profit after taxation and </t>
  </si>
  <si>
    <t xml:space="preserve">Earnings per share based on 2(j) </t>
  </si>
  <si>
    <t>Taxation</t>
  </si>
  <si>
    <t>income</t>
  </si>
  <si>
    <t>The details of Group borrowings are as follows: -</t>
  </si>
  <si>
    <t xml:space="preserve">  readymixed concrete  </t>
  </si>
  <si>
    <t>machinery which was recorded in the last corresponding period.</t>
  </si>
  <si>
    <t xml:space="preserve">profit before  tax  of  102%  as  compared  to  last  corresponding  period. The  improved  profit before tax is     </t>
  </si>
  <si>
    <t xml:space="preserve">for  the  period  ended  30  November  1999. This  represents  no changes in turnover and an improvement in              </t>
  </si>
  <si>
    <t>(0.6) sen</t>
  </si>
  <si>
    <t>Status of Corporate Proposals</t>
  </si>
  <si>
    <t>Stocks</t>
  </si>
  <si>
    <t>Trade Debtors</t>
  </si>
  <si>
    <t>Short Term Investments</t>
  </si>
  <si>
    <t>Cash</t>
  </si>
  <si>
    <t>Others : -</t>
  </si>
  <si>
    <t xml:space="preserve">     Development Property</t>
  </si>
  <si>
    <t xml:space="preserve">     Contract Work-In-Progress </t>
  </si>
  <si>
    <t xml:space="preserve">     Other Debtors</t>
  </si>
  <si>
    <t xml:space="preserve">     Advance to Joint Venture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</si>
  <si>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</si>
  <si>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</si>
  <si>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</si>
  <si>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</si>
  <si>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</si>
  <si>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Others: -</t>
  </si>
  <si>
    <t xml:space="preserve">             Merger Debit</t>
  </si>
  <si>
    <t xml:space="preserve">             Reserve on consolidation</t>
  </si>
  <si>
    <t>Hire Purchase Creditors</t>
  </si>
  <si>
    <t>Deferred Taxation</t>
  </si>
  <si>
    <t xml:space="preserve">(i)  Basic (based on 19,900,000 </t>
  </si>
  <si>
    <t xml:space="preserve">UNAUDITED SECOND QUARTER REPORT ON CONSOLIDATED </t>
  </si>
  <si>
    <t xml:space="preserve"> CUMULATIVE QUARTER</t>
  </si>
  <si>
    <t>YEAR TO</t>
  </si>
  <si>
    <t>DATE</t>
  </si>
  <si>
    <t>RESULTS FOR THE FINANCIAL QUARTER ENDED 30TH NOVEMBER 1999</t>
  </si>
  <si>
    <t>(278114-K)</t>
  </si>
  <si>
    <t>Page 2</t>
  </si>
  <si>
    <t>(ii)  Less minority interests</t>
  </si>
  <si>
    <t>(Company No. 278114-K)</t>
  </si>
  <si>
    <t>Incorporated in Malaysia</t>
  </si>
  <si>
    <t>GADANG HOLDINGS BERHAD (278114-K)</t>
  </si>
  <si>
    <t>UNAUDITED SECOND QUARTER REPORT ON CONSOLIDATED</t>
  </si>
  <si>
    <t>Page 3</t>
  </si>
  <si>
    <t>AS AT END</t>
  </si>
  <si>
    <t>OF CURRENT</t>
  </si>
  <si>
    <t>Page 4</t>
  </si>
  <si>
    <t>CONSOLIDATED BALANCE SHEET - CONTINUED</t>
  </si>
  <si>
    <t>Page 5</t>
  </si>
  <si>
    <t>NOTES</t>
  </si>
  <si>
    <t>Page 6</t>
  </si>
  <si>
    <t>NOTES (CONTINUED)</t>
  </si>
  <si>
    <t>Page 7</t>
  </si>
  <si>
    <t>Current Year Prospects</t>
  </si>
  <si>
    <t xml:space="preserve">mainly  due to  reduction  in  interest   expense  and  no   major  losses  incurred  on  disposal  of  plant   and  </t>
  </si>
  <si>
    <t>KUALA LUMPUR STOCK EXCHANGE</t>
  </si>
  <si>
    <t>financial statements as compared with the most recent annual financial statements.</t>
  </si>
  <si>
    <t xml:space="preserve">There  have been  no changes  to  the accounting policies and methods of computation  in  these  quarterly </t>
  </si>
  <si>
    <t>There were no extraordinary items during the period under review.</t>
  </si>
  <si>
    <t>There were no pre-acquisition profits during the period under review.</t>
  </si>
  <si>
    <t>There were no purchases and disposals of quoted securities during the period under review.</t>
  </si>
  <si>
    <t>There were no changes in the composition of the Group during the period under review.</t>
  </si>
  <si>
    <t>There were no corporate proposals announced within 7 days from the date of issue of this report.</t>
  </si>
  <si>
    <t>shares held as treasury shares and resale of treasury shares during the period under review.</t>
  </si>
  <si>
    <t>Group borrowings - continued</t>
  </si>
  <si>
    <t>Contingent Liabilities</t>
  </si>
  <si>
    <t>There were no financial instruments with off balance sheet risk as at the date of this report.</t>
  </si>
  <si>
    <t xml:space="preserve">There were no exceptional items during the period under review. </t>
  </si>
  <si>
    <t>There were no issuance and repayment of debt and equity securities, share buy-backs, share cancellations,</t>
  </si>
  <si>
    <t>Barring unforeseen circumstances and with the country apparently moving towards economic recovery, the</t>
  </si>
  <si>
    <t>Directors expect the performance of the Group to improve in the next quarter.</t>
  </si>
  <si>
    <t xml:space="preserve">The  Board of  Directors does not recommend the payment of any interim dividend for the quarter ended </t>
  </si>
  <si>
    <t>30th November 1999.</t>
  </si>
  <si>
    <t>31/5/1999</t>
  </si>
  <si>
    <t>28th January 2000</t>
  </si>
  <si>
    <t xml:space="preserve">There  were no disposals of  properties  by the Group  for current  period  except for  those under property </t>
  </si>
  <si>
    <t xml:space="preserve">In the  opinion of the  Directors, there are no significant item, transfer or event of a material nature affecting  </t>
  </si>
  <si>
    <t xml:space="preserve">the earning and/or revenue  of  the  Group  for  the second quarter ended  30 November 1999,  nor  has  any  </t>
  </si>
  <si>
    <t xml:space="preserve">such transaction or event occurred in the interval between 30 November 1999 and 7 days before the date of </t>
  </si>
  <si>
    <t xml:space="preserve">this report.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</si>
</sst>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#,##0.000"/>
    <numFmt numFmtId="170" formatCode="#,##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right"/>
    </xf>
    <xf numFmtId="3" fontId="1" fillId="0" borderId="3" xfId="0" applyNumberFormat="1" applyFont="1" applyBorder="1" applyAlignment="1">
      <alignment/>
    </xf>
    <xf numFmtId="43" fontId="1" fillId="0" borderId="0" xfId="15" applyFont="1" applyAlignment="1">
      <alignment/>
    </xf>
    <xf numFmtId="0" fontId="1" fillId="0" borderId="0" xfId="0" applyFont="1" applyFill="1" applyAlignment="1">
      <alignment/>
    </xf>
    <xf numFmtId="165" fontId="3" fillId="0" borderId="2" xfId="15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43" fontId="3" fillId="0" borderId="1" xfId="15" applyFont="1" applyBorder="1" applyAlignment="1">
      <alignment/>
    </xf>
    <xf numFmtId="165" fontId="3" fillId="0" borderId="3" xfId="0" applyNumberFormat="1" applyFont="1" applyBorder="1" applyAlignment="1">
      <alignment/>
    </xf>
    <xf numFmtId="43" fontId="3" fillId="0" borderId="3" xfId="15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43" fontId="3" fillId="0" borderId="5" xfId="15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43" fontId="3" fillId="0" borderId="5" xfId="15" applyFont="1" applyBorder="1" applyAlignment="1">
      <alignment/>
    </xf>
    <xf numFmtId="165" fontId="3" fillId="0" borderId="7" xfId="15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D112">
      <selection activeCell="E42" sqref="E42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19.421875" style="1" customWidth="1"/>
    <col min="4" max="4" width="9.28125" style="1" customWidth="1"/>
    <col min="5" max="5" width="11.7109375" style="1" customWidth="1"/>
    <col min="6" max="6" width="0.5625" style="1" customWidth="1"/>
    <col min="7" max="7" width="12.28125" style="1" customWidth="1"/>
    <col min="8" max="8" width="1.421875" style="1" customWidth="1"/>
    <col min="9" max="9" width="11.57421875" style="1" customWidth="1"/>
    <col min="10" max="10" width="0.71875" style="1" customWidth="1"/>
    <col min="11" max="11" width="12.7109375" style="1" customWidth="1"/>
    <col min="12" max="12" width="2.140625" style="1" hidden="1" customWidth="1"/>
    <col min="13" max="13" width="1.57421875" style="1" hidden="1" customWidth="1"/>
    <col min="14" max="14" width="1.28515625" style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1" spans="1:14" ht="12.75">
      <c r="A1" s="3"/>
      <c r="B1" s="3"/>
      <c r="C1" s="3"/>
      <c r="D1" s="3"/>
      <c r="E1" s="4" t="s">
        <v>36</v>
      </c>
      <c r="F1" s="3"/>
      <c r="G1" s="3"/>
      <c r="H1" s="3"/>
      <c r="I1" s="3"/>
      <c r="J1" s="3"/>
      <c r="K1" s="3"/>
      <c r="L1" s="3"/>
      <c r="M1" s="3"/>
      <c r="N1" s="3"/>
    </row>
    <row r="2" ht="12.75">
      <c r="E2" s="72" t="s">
        <v>197</v>
      </c>
    </row>
    <row r="3" ht="12.75">
      <c r="E3" s="3" t="s">
        <v>198</v>
      </c>
    </row>
    <row r="4" ht="12.75">
      <c r="E4" s="3"/>
    </row>
    <row r="5" ht="12.75">
      <c r="A5" s="1" t="s">
        <v>232</v>
      </c>
    </row>
    <row r="7" ht="12.75">
      <c r="A7" s="1" t="s">
        <v>213</v>
      </c>
    </row>
    <row r="8" ht="12.75">
      <c r="A8" s="1" t="s">
        <v>0</v>
      </c>
    </row>
    <row r="9" ht="12.75">
      <c r="A9" s="1" t="s">
        <v>1</v>
      </c>
    </row>
    <row r="10" ht="12.75">
      <c r="A10" s="1" t="s">
        <v>2</v>
      </c>
    </row>
    <row r="12" ht="12.75">
      <c r="A12" s="1" t="s">
        <v>3</v>
      </c>
    </row>
    <row r="14" ht="12.75">
      <c r="A14" s="5" t="s">
        <v>4</v>
      </c>
    </row>
    <row r="15" spans="1:10" ht="12.75">
      <c r="A15" s="7" t="s">
        <v>189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8" t="s">
        <v>193</v>
      </c>
      <c r="B16" s="78"/>
      <c r="C16" s="78"/>
      <c r="D16" s="78"/>
      <c r="E16" s="78"/>
      <c r="F16" s="78"/>
      <c r="G16" s="78"/>
      <c r="H16" s="7"/>
      <c r="I16" s="7"/>
      <c r="J16" s="7"/>
    </row>
    <row r="18" ht="12.75" customHeight="1"/>
    <row r="19" ht="12.75">
      <c r="A19" s="5" t="s">
        <v>5</v>
      </c>
    </row>
    <row r="20" ht="10.5" customHeight="1"/>
    <row r="21" spans="6:10" ht="12.75">
      <c r="F21" s="4" t="s">
        <v>45</v>
      </c>
      <c r="J21" s="4" t="s">
        <v>190</v>
      </c>
    </row>
    <row r="22" spans="5:12" ht="12.75">
      <c r="E22" s="63" t="s">
        <v>6</v>
      </c>
      <c r="F22" s="64"/>
      <c r="G22" s="65" t="s">
        <v>14</v>
      </c>
      <c r="I22" s="63" t="s">
        <v>6</v>
      </c>
      <c r="J22" s="64"/>
      <c r="K22" s="65" t="s">
        <v>14</v>
      </c>
      <c r="L22" s="4"/>
    </row>
    <row r="23" spans="5:12" ht="12.75">
      <c r="E23" s="66" t="s">
        <v>7</v>
      </c>
      <c r="F23" s="67"/>
      <c r="G23" s="68" t="s">
        <v>7</v>
      </c>
      <c r="I23" s="66" t="s">
        <v>191</v>
      </c>
      <c r="J23" s="67"/>
      <c r="K23" s="68" t="s">
        <v>7</v>
      </c>
      <c r="L23" s="4"/>
    </row>
    <row r="24" spans="5:12" ht="12.75">
      <c r="E24" s="66" t="s">
        <v>9</v>
      </c>
      <c r="F24" s="67"/>
      <c r="G24" s="68" t="s">
        <v>42</v>
      </c>
      <c r="I24" s="66" t="s">
        <v>192</v>
      </c>
      <c r="J24" s="67"/>
      <c r="K24" s="68" t="s">
        <v>42</v>
      </c>
      <c r="L24" s="4"/>
    </row>
    <row r="25" spans="5:12" ht="12.75">
      <c r="E25" s="66"/>
      <c r="F25" s="67"/>
      <c r="G25" s="68" t="s">
        <v>43</v>
      </c>
      <c r="I25" s="66"/>
      <c r="J25" s="67"/>
      <c r="K25" s="68" t="s">
        <v>44</v>
      </c>
      <c r="L25" s="4"/>
    </row>
    <row r="26" spans="5:12" ht="12.75">
      <c r="E26" s="69"/>
      <c r="F26" s="7"/>
      <c r="G26" s="68" t="s">
        <v>9</v>
      </c>
      <c r="I26" s="69"/>
      <c r="J26" s="7"/>
      <c r="K26" s="68" t="s">
        <v>40</v>
      </c>
      <c r="L26" s="4"/>
    </row>
    <row r="27" spans="5:12" ht="12.75">
      <c r="E27" s="66" t="s">
        <v>110</v>
      </c>
      <c r="F27" s="67"/>
      <c r="G27" s="68" t="s">
        <v>111</v>
      </c>
      <c r="I27" s="66" t="s">
        <v>110</v>
      </c>
      <c r="J27" s="67"/>
      <c r="K27" s="68" t="s">
        <v>111</v>
      </c>
      <c r="L27" s="4"/>
    </row>
    <row r="28" spans="5:11" ht="12.75">
      <c r="E28" s="70" t="s">
        <v>10</v>
      </c>
      <c r="F28" s="37"/>
      <c r="G28" s="71" t="s">
        <v>10</v>
      </c>
      <c r="I28" s="70" t="s">
        <v>10</v>
      </c>
      <c r="J28" s="37"/>
      <c r="K28" s="71" t="s">
        <v>10</v>
      </c>
    </row>
    <row r="30" spans="1:11" ht="15.75" thickBot="1">
      <c r="A30" s="1">
        <v>1</v>
      </c>
      <c r="B30" s="3" t="s">
        <v>49</v>
      </c>
      <c r="C30" s="1" t="s">
        <v>46</v>
      </c>
      <c r="E30" s="9">
        <f>(33278647-21231645)/1000</f>
        <v>12047.002</v>
      </c>
      <c r="F30" s="8"/>
      <c r="G30" s="32">
        <v>0</v>
      </c>
      <c r="I30" s="9">
        <v>33279</v>
      </c>
      <c r="J30" s="8"/>
      <c r="K30" s="23">
        <v>33335</v>
      </c>
    </row>
    <row r="31" spans="2:10" ht="13.5" thickTop="1">
      <c r="B31" s="3"/>
      <c r="E31" s="2"/>
      <c r="F31" s="2"/>
      <c r="I31" s="2"/>
      <c r="J31" s="2"/>
    </row>
    <row r="32" spans="2:11" ht="15.75" thickBot="1">
      <c r="B32" s="3" t="s">
        <v>48</v>
      </c>
      <c r="C32" s="1" t="s">
        <v>47</v>
      </c>
      <c r="E32" s="10" t="s">
        <v>11</v>
      </c>
      <c r="F32" s="11"/>
      <c r="G32" s="33">
        <v>0</v>
      </c>
      <c r="H32" s="12"/>
      <c r="I32" s="10" t="s">
        <v>11</v>
      </c>
      <c r="J32" s="12" t="s">
        <v>11</v>
      </c>
      <c r="K32" s="10" t="s">
        <v>11</v>
      </c>
    </row>
    <row r="33" ht="13.5" thickTop="1"/>
    <row r="34" spans="2:3" ht="12.75">
      <c r="B34" s="3" t="s">
        <v>51</v>
      </c>
      <c r="C34" s="1" t="s">
        <v>50</v>
      </c>
    </row>
    <row r="35" spans="3:11" ht="15.75" thickBot="1">
      <c r="C35" s="1" t="s">
        <v>161</v>
      </c>
      <c r="E35" s="24">
        <f>I35-141</f>
        <v>899</v>
      </c>
      <c r="F35" s="13"/>
      <c r="G35" s="32">
        <v>0</v>
      </c>
      <c r="H35" s="13"/>
      <c r="I35" s="23">
        <v>1040</v>
      </c>
      <c r="J35" s="13"/>
      <c r="K35" s="23">
        <v>1043</v>
      </c>
    </row>
    <row r="36" ht="13.5" thickTop="1"/>
    <row r="37" spans="1:3" ht="12.75">
      <c r="A37" s="1">
        <v>2</v>
      </c>
      <c r="B37" s="3" t="s">
        <v>49</v>
      </c>
      <c r="C37" s="1" t="s">
        <v>146</v>
      </c>
    </row>
    <row r="38" ht="12.75">
      <c r="C38" s="1" t="s">
        <v>62</v>
      </c>
    </row>
    <row r="39" ht="12.75">
      <c r="C39" s="1" t="s">
        <v>112</v>
      </c>
    </row>
    <row r="40" ht="12.75">
      <c r="C40" s="1" t="s">
        <v>52</v>
      </c>
    </row>
    <row r="41" spans="3:16" ht="15">
      <c r="C41" s="1" t="s">
        <v>53</v>
      </c>
      <c r="E41" s="16">
        <f>-E43-E45+E54</f>
        <v>2452.702</v>
      </c>
      <c r="F41" s="13"/>
      <c r="G41" s="18">
        <v>0</v>
      </c>
      <c r="H41" s="13"/>
      <c r="I41" s="16">
        <f>157-I43-I45-I47-I73</f>
        <v>5166.702</v>
      </c>
      <c r="J41" s="13"/>
      <c r="K41" s="15">
        <v>5014.7</v>
      </c>
      <c r="P41" s="25"/>
    </row>
    <row r="42" spans="5:11" ht="15">
      <c r="E42" s="17"/>
      <c r="F42" s="17"/>
      <c r="G42" s="17"/>
      <c r="H42" s="17"/>
      <c r="I42" s="15"/>
      <c r="J42" s="13"/>
      <c r="K42" s="13"/>
    </row>
    <row r="43" spans="2:11" ht="15">
      <c r="B43" s="3" t="s">
        <v>48</v>
      </c>
      <c r="C43" s="1" t="s">
        <v>56</v>
      </c>
      <c r="E43" s="15">
        <f>I43--2122</f>
        <v>-1990</v>
      </c>
      <c r="F43" s="17"/>
      <c r="G43" s="17">
        <v>0</v>
      </c>
      <c r="H43" s="17"/>
      <c r="I43" s="15">
        <v>-4112</v>
      </c>
      <c r="J43" s="16"/>
      <c r="K43" s="15">
        <f>-6463523/1000</f>
        <v>-6463.523</v>
      </c>
    </row>
    <row r="44" spans="5:11" ht="15">
      <c r="E44" s="13"/>
      <c r="F44" s="13"/>
      <c r="G44" s="13"/>
      <c r="H44" s="13"/>
      <c r="I44" s="13"/>
      <c r="J44" s="13"/>
      <c r="K44" s="13"/>
    </row>
    <row r="45" spans="2:15" ht="15">
      <c r="B45" s="3" t="s">
        <v>54</v>
      </c>
      <c r="C45" s="1" t="s">
        <v>57</v>
      </c>
      <c r="E45" s="15">
        <f>I45--676</f>
        <v>-653.702</v>
      </c>
      <c r="F45" s="13"/>
      <c r="G45" s="18">
        <v>0</v>
      </c>
      <c r="H45" s="13"/>
      <c r="I45" s="15">
        <f>-1329702/1000</f>
        <v>-1329.702</v>
      </c>
      <c r="J45" s="13"/>
      <c r="K45" s="15">
        <f>-1466254/1000</f>
        <v>-1466.254</v>
      </c>
      <c r="O45" s="25"/>
    </row>
    <row r="46" spans="5:11" ht="15">
      <c r="E46" s="15"/>
      <c r="F46" s="13"/>
      <c r="G46" s="18"/>
      <c r="H46" s="13"/>
      <c r="I46" s="15"/>
      <c r="J46" s="13"/>
      <c r="K46" s="17"/>
    </row>
    <row r="47" spans="2:11" ht="15">
      <c r="B47" s="3" t="s">
        <v>55</v>
      </c>
      <c r="C47" s="1" t="s">
        <v>58</v>
      </c>
      <c r="E47" s="15">
        <v>0</v>
      </c>
      <c r="F47" s="13"/>
      <c r="G47" s="18">
        <v>0</v>
      </c>
      <c r="H47" s="13"/>
      <c r="I47" s="15">
        <v>0</v>
      </c>
      <c r="J47" s="13"/>
      <c r="K47" s="15">
        <f>-4986445/1000</f>
        <v>-4986.445</v>
      </c>
    </row>
    <row r="48" spans="5:15" ht="15">
      <c r="E48" s="36"/>
      <c r="F48" s="13"/>
      <c r="G48" s="36"/>
      <c r="H48" s="13"/>
      <c r="I48" s="36"/>
      <c r="J48" s="13"/>
      <c r="K48" s="36"/>
      <c r="O48" s="25"/>
    </row>
    <row r="49" spans="2:3" ht="12.75">
      <c r="B49" s="3" t="s">
        <v>59</v>
      </c>
      <c r="C49" s="1" t="s">
        <v>61</v>
      </c>
    </row>
    <row r="50" spans="3:11" ht="12.75">
      <c r="C50" s="1" t="s">
        <v>149</v>
      </c>
      <c r="E50" s="2"/>
      <c r="I50" s="2"/>
      <c r="K50" s="2"/>
    </row>
    <row r="51" spans="3:11" ht="12.75">
      <c r="C51" s="1" t="s">
        <v>147</v>
      </c>
      <c r="K51" s="2"/>
    </row>
    <row r="52" spans="3:16" ht="12.75">
      <c r="C52" s="1" t="s">
        <v>60</v>
      </c>
      <c r="P52" s="26"/>
    </row>
    <row r="53" ht="12.75">
      <c r="C53" s="1" t="s">
        <v>148</v>
      </c>
    </row>
    <row r="54" spans="3:16" ht="15">
      <c r="C54" s="1" t="s">
        <v>63</v>
      </c>
      <c r="E54" s="15">
        <f>I54--84</f>
        <v>-191</v>
      </c>
      <c r="F54" s="15"/>
      <c r="G54" s="18">
        <v>0</v>
      </c>
      <c r="H54" s="15"/>
      <c r="I54" s="15">
        <v>-275</v>
      </c>
      <c r="J54" s="15"/>
      <c r="K54" s="15">
        <f>K41+K43+K45+K47+1</f>
        <v>-7900.522</v>
      </c>
      <c r="O54" s="25"/>
      <c r="P54" s="26"/>
    </row>
    <row r="55" spans="5:16" ht="15">
      <c r="E55" s="15"/>
      <c r="F55" s="15"/>
      <c r="G55" s="18"/>
      <c r="H55" s="15"/>
      <c r="I55" s="15"/>
      <c r="J55" s="15"/>
      <c r="K55" s="15"/>
      <c r="O55" s="25"/>
      <c r="P55" s="26"/>
    </row>
    <row r="56" spans="1:4" ht="12.75">
      <c r="A56" s="5" t="s">
        <v>4</v>
      </c>
      <c r="D56" s="5" t="s">
        <v>194</v>
      </c>
    </row>
    <row r="57" spans="1:10" ht="12.75">
      <c r="A57" s="7" t="s">
        <v>189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 t="s">
        <v>193</v>
      </c>
      <c r="B58" s="7"/>
      <c r="C58" s="7"/>
      <c r="D58" s="7"/>
      <c r="E58" s="7"/>
      <c r="F58" s="7"/>
      <c r="G58" s="7"/>
      <c r="H58" s="7"/>
      <c r="I58" s="7"/>
      <c r="J58" s="7"/>
    </row>
    <row r="59" spans="1:16" ht="15">
      <c r="A59" s="1" t="s">
        <v>195</v>
      </c>
      <c r="E59" s="15"/>
      <c r="F59" s="15"/>
      <c r="G59" s="18"/>
      <c r="H59" s="15"/>
      <c r="I59" s="15"/>
      <c r="J59" s="15"/>
      <c r="K59" s="15"/>
      <c r="O59" s="25"/>
      <c r="P59" s="26"/>
    </row>
    <row r="60" spans="1:11" ht="12.75">
      <c r="A60" s="5"/>
      <c r="K60" s="25"/>
    </row>
    <row r="61" spans="1:11" ht="12.75">
      <c r="A61" s="5" t="s">
        <v>77</v>
      </c>
      <c r="K61" s="25"/>
    </row>
    <row r="63" spans="6:10" ht="12.75">
      <c r="F63" s="4" t="s">
        <v>45</v>
      </c>
      <c r="J63" s="4" t="s">
        <v>190</v>
      </c>
    </row>
    <row r="64" spans="1:11" ht="12.75">
      <c r="A64" s="4"/>
      <c r="B64" s="5"/>
      <c r="E64" s="63" t="s">
        <v>6</v>
      </c>
      <c r="F64" s="64"/>
      <c r="G64" s="65" t="s">
        <v>14</v>
      </c>
      <c r="I64" s="63" t="s">
        <v>6</v>
      </c>
      <c r="J64" s="64"/>
      <c r="K64" s="65" t="s">
        <v>14</v>
      </c>
    </row>
    <row r="65" spans="5:11" ht="12.75">
      <c r="E65" s="66" t="s">
        <v>7</v>
      </c>
      <c r="F65" s="67"/>
      <c r="G65" s="68" t="s">
        <v>7</v>
      </c>
      <c r="I65" s="66" t="s">
        <v>191</v>
      </c>
      <c r="J65" s="67"/>
      <c r="K65" s="68" t="s">
        <v>7</v>
      </c>
    </row>
    <row r="66" spans="5:11" ht="12.75">
      <c r="E66" s="66" t="s">
        <v>9</v>
      </c>
      <c r="F66" s="67"/>
      <c r="G66" s="68" t="s">
        <v>42</v>
      </c>
      <c r="I66" s="66" t="s">
        <v>192</v>
      </c>
      <c r="J66" s="67"/>
      <c r="K66" s="68" t="s">
        <v>42</v>
      </c>
    </row>
    <row r="67" spans="5:11" ht="12.75">
      <c r="E67" s="66"/>
      <c r="F67" s="67"/>
      <c r="G67" s="68" t="s">
        <v>43</v>
      </c>
      <c r="I67" s="66"/>
      <c r="J67" s="67"/>
      <c r="K67" s="68" t="s">
        <v>44</v>
      </c>
    </row>
    <row r="68" spans="5:11" ht="12.75">
      <c r="E68" s="69"/>
      <c r="F68" s="7"/>
      <c r="G68" s="68" t="s">
        <v>9</v>
      </c>
      <c r="I68" s="69"/>
      <c r="J68" s="7"/>
      <c r="K68" s="68" t="s">
        <v>40</v>
      </c>
    </row>
    <row r="69" spans="5:11" ht="12.75">
      <c r="E69" s="66" t="s">
        <v>110</v>
      </c>
      <c r="F69" s="67"/>
      <c r="G69" s="68" t="s">
        <v>111</v>
      </c>
      <c r="I69" s="66" t="s">
        <v>110</v>
      </c>
      <c r="J69" s="67"/>
      <c r="K69" s="68" t="s">
        <v>111</v>
      </c>
    </row>
    <row r="70" spans="5:11" ht="12.75">
      <c r="E70" s="70" t="s">
        <v>10</v>
      </c>
      <c r="F70" s="37"/>
      <c r="G70" s="71" t="s">
        <v>10</v>
      </c>
      <c r="I70" s="70" t="s">
        <v>10</v>
      </c>
      <c r="J70" s="37"/>
      <c r="K70" s="71" t="s">
        <v>10</v>
      </c>
    </row>
    <row r="72" spans="2:3" ht="12.75">
      <c r="B72" s="3" t="s">
        <v>64</v>
      </c>
      <c r="C72" s="1" t="s">
        <v>150</v>
      </c>
    </row>
    <row r="73" spans="3:11" ht="15">
      <c r="C73" s="1" t="s">
        <v>15</v>
      </c>
      <c r="E73" s="15">
        <f>I73-225</f>
        <v>207</v>
      </c>
      <c r="F73" s="13"/>
      <c r="G73" s="18">
        <v>0</v>
      </c>
      <c r="H73" s="13"/>
      <c r="I73" s="13">
        <v>432</v>
      </c>
      <c r="J73" s="13"/>
      <c r="K73" s="15">
        <f>418060/1000</f>
        <v>418.06</v>
      </c>
    </row>
    <row r="74" spans="5:11" ht="12.75">
      <c r="E74" s="6"/>
      <c r="G74" s="6"/>
      <c r="I74" s="6"/>
      <c r="K74" s="6"/>
    </row>
    <row r="75" spans="2:3" ht="12.75">
      <c r="B75" s="3" t="s">
        <v>65</v>
      </c>
      <c r="C75" s="1" t="s">
        <v>151</v>
      </c>
    </row>
    <row r="76" spans="3:11" ht="15">
      <c r="C76" s="1" t="s">
        <v>138</v>
      </c>
      <c r="E76" s="13">
        <f>I76-141</f>
        <v>16</v>
      </c>
      <c r="F76" s="13"/>
      <c r="G76" s="18">
        <v>0</v>
      </c>
      <c r="H76" s="13"/>
      <c r="I76" s="13">
        <v>157</v>
      </c>
      <c r="J76" s="13"/>
      <c r="K76" s="15">
        <f>-7483467/1000</f>
        <v>-7483.467</v>
      </c>
    </row>
    <row r="77" spans="3:11" ht="15">
      <c r="C77" s="1" t="s">
        <v>53</v>
      </c>
      <c r="E77" s="13"/>
      <c r="F77" s="13"/>
      <c r="G77" s="18"/>
      <c r="H77" s="13"/>
      <c r="I77" s="13"/>
      <c r="J77" s="13"/>
      <c r="K77" s="15"/>
    </row>
    <row r="78" ht="12.75">
      <c r="G78" s="21"/>
    </row>
    <row r="79" spans="2:11" ht="15">
      <c r="B79" s="3" t="s">
        <v>66</v>
      </c>
      <c r="C79" s="1" t="s">
        <v>160</v>
      </c>
      <c r="E79" s="15">
        <f>I79--8</f>
        <v>-102</v>
      </c>
      <c r="F79" s="13"/>
      <c r="G79" s="18">
        <v>0</v>
      </c>
      <c r="H79" s="13"/>
      <c r="I79" s="15">
        <v>-110</v>
      </c>
      <c r="J79" s="13"/>
      <c r="K79" s="15">
        <v>-174</v>
      </c>
    </row>
    <row r="80" spans="5:11" ht="12.75">
      <c r="E80" s="37"/>
      <c r="F80" s="4"/>
      <c r="G80" s="38"/>
      <c r="I80" s="37"/>
      <c r="J80" s="4"/>
      <c r="K80" s="37"/>
    </row>
    <row r="81" spans="2:7" ht="12.75">
      <c r="B81" s="3" t="s">
        <v>68</v>
      </c>
      <c r="C81" s="1" t="s">
        <v>116</v>
      </c>
      <c r="G81" s="21"/>
    </row>
    <row r="82" spans="3:11" ht="15">
      <c r="C82" s="1" t="s">
        <v>114</v>
      </c>
      <c r="E82" s="17">
        <f>I82-133</f>
        <v>-86</v>
      </c>
      <c r="F82" s="13"/>
      <c r="G82" s="18">
        <v>0</v>
      </c>
      <c r="H82" s="13"/>
      <c r="I82" s="17">
        <f>I76+I79</f>
        <v>47</v>
      </c>
      <c r="J82" s="13"/>
      <c r="K82" s="15">
        <f>-7657827/1000+1</f>
        <v>-7656.827</v>
      </c>
    </row>
    <row r="83" spans="3:7" ht="12.75">
      <c r="C83" s="1" t="s">
        <v>115</v>
      </c>
      <c r="G83" s="21"/>
    </row>
    <row r="84" ht="12.75">
      <c r="G84" s="21"/>
    </row>
    <row r="85" spans="3:11" ht="15">
      <c r="C85" s="1" t="s">
        <v>196</v>
      </c>
      <c r="E85" s="15">
        <f>I85-56</f>
        <v>-33</v>
      </c>
      <c r="F85" s="13"/>
      <c r="G85" s="18">
        <v>0</v>
      </c>
      <c r="H85" s="13"/>
      <c r="I85" s="13">
        <v>23</v>
      </c>
      <c r="J85" s="13"/>
      <c r="K85" s="15">
        <f>114852/1000</f>
        <v>114.852</v>
      </c>
    </row>
    <row r="86" spans="5:11" ht="15">
      <c r="E86" s="36"/>
      <c r="F86" s="13"/>
      <c r="G86" s="39"/>
      <c r="H86" s="13"/>
      <c r="I86" s="36"/>
      <c r="J86" s="13"/>
      <c r="K86" s="36"/>
    </row>
    <row r="87" spans="2:11" ht="15">
      <c r="B87" s="3" t="s">
        <v>67</v>
      </c>
      <c r="C87" s="1" t="s">
        <v>139</v>
      </c>
      <c r="E87" s="13"/>
      <c r="F87" s="13"/>
      <c r="G87" s="18"/>
      <c r="H87" s="13"/>
      <c r="I87" s="13"/>
      <c r="J87" s="13"/>
      <c r="K87" s="13"/>
    </row>
    <row r="88" spans="3:11" ht="15">
      <c r="C88" s="1" t="s">
        <v>140</v>
      </c>
      <c r="E88" s="17">
        <f>I88-189</f>
        <v>-119</v>
      </c>
      <c r="F88" s="13"/>
      <c r="G88" s="18">
        <v>0</v>
      </c>
      <c r="H88" s="13"/>
      <c r="I88" s="17">
        <f>I82+I85</f>
        <v>70</v>
      </c>
      <c r="J88" s="13"/>
      <c r="K88" s="15">
        <f>-7542976/1000+1</f>
        <v>-7541.976</v>
      </c>
    </row>
    <row r="89" spans="3:11" ht="15">
      <c r="C89" s="1" t="s">
        <v>141</v>
      </c>
      <c r="E89" s="17"/>
      <c r="F89" s="13"/>
      <c r="G89" s="18"/>
      <c r="H89" s="13"/>
      <c r="I89" s="17"/>
      <c r="J89" s="13"/>
      <c r="K89" s="15"/>
    </row>
    <row r="91" spans="2:11" ht="15">
      <c r="B91" s="3" t="s">
        <v>69</v>
      </c>
      <c r="C91" s="1" t="s">
        <v>70</v>
      </c>
      <c r="E91" s="18">
        <v>0</v>
      </c>
      <c r="F91" s="18"/>
      <c r="G91" s="18">
        <v>0</v>
      </c>
      <c r="H91" s="18"/>
      <c r="I91" s="18">
        <v>0</v>
      </c>
      <c r="J91" s="18"/>
      <c r="K91" s="18">
        <v>0</v>
      </c>
    </row>
    <row r="92" spans="3:11" ht="15">
      <c r="C92" s="1" t="s">
        <v>71</v>
      </c>
      <c r="E92" s="18">
        <v>0</v>
      </c>
      <c r="F92" s="18"/>
      <c r="G92" s="18">
        <v>0</v>
      </c>
      <c r="H92" s="18"/>
      <c r="I92" s="18">
        <v>0</v>
      </c>
      <c r="J92" s="18"/>
      <c r="K92" s="18">
        <v>0</v>
      </c>
    </row>
    <row r="93" spans="3:11" ht="15">
      <c r="C93" s="1" t="s">
        <v>142</v>
      </c>
      <c r="E93" s="18" t="s">
        <v>12</v>
      </c>
      <c r="F93" s="18"/>
      <c r="G93" s="18"/>
      <c r="H93" s="18"/>
      <c r="I93" s="18"/>
      <c r="J93" s="18"/>
      <c r="K93" s="18"/>
    </row>
    <row r="94" spans="3:11" ht="15">
      <c r="C94" s="1" t="s">
        <v>143</v>
      </c>
      <c r="E94" s="18">
        <v>0</v>
      </c>
      <c r="F94" s="18"/>
      <c r="G94" s="18">
        <v>0</v>
      </c>
      <c r="H94" s="18"/>
      <c r="I94" s="18">
        <v>0</v>
      </c>
      <c r="J94" s="18"/>
      <c r="K94" s="18">
        <v>0</v>
      </c>
    </row>
    <row r="95" spans="3:11" ht="15">
      <c r="C95" s="1" t="s">
        <v>144</v>
      </c>
      <c r="E95" s="18"/>
      <c r="F95" s="18"/>
      <c r="G95" s="18"/>
      <c r="H95" s="18"/>
      <c r="I95" s="18"/>
      <c r="J95" s="18"/>
      <c r="K95" s="18"/>
    </row>
    <row r="96" spans="5:11" ht="15">
      <c r="E96" s="13"/>
      <c r="F96" s="13"/>
      <c r="G96" s="13"/>
      <c r="H96" s="13"/>
      <c r="I96" s="13"/>
      <c r="J96" s="13"/>
      <c r="K96" s="13"/>
    </row>
    <row r="97" spans="2:11" ht="15">
      <c r="B97" s="3" t="s">
        <v>72</v>
      </c>
      <c r="C97" s="1" t="s">
        <v>158</v>
      </c>
      <c r="E97" s="13"/>
      <c r="F97" s="13"/>
      <c r="G97" s="13"/>
      <c r="H97" s="13"/>
      <c r="I97" s="13"/>
      <c r="J97" s="13"/>
      <c r="K97" s="13"/>
    </row>
    <row r="98" spans="3:11" ht="15">
      <c r="C98" s="1" t="s">
        <v>16</v>
      </c>
      <c r="E98" s="13"/>
      <c r="F98" s="13"/>
      <c r="G98" s="13"/>
      <c r="H98" s="13"/>
      <c r="I98" s="13"/>
      <c r="J98" s="13"/>
      <c r="K98" s="13"/>
    </row>
    <row r="99" spans="3:11" ht="15.75" thickBot="1">
      <c r="C99" s="1" t="s">
        <v>17</v>
      </c>
      <c r="E99" s="40">
        <f>I99-189</f>
        <v>-119</v>
      </c>
      <c r="F99" s="13"/>
      <c r="G99" s="41">
        <v>0</v>
      </c>
      <c r="H99" s="13"/>
      <c r="I99" s="40">
        <f>I88</f>
        <v>70</v>
      </c>
      <c r="J99" s="13"/>
      <c r="K99" s="40">
        <f>K88</f>
        <v>-7541.976</v>
      </c>
    </row>
    <row r="100" ht="13.5" thickTop="1"/>
    <row r="101" spans="1:3" ht="12.75">
      <c r="A101" s="1">
        <v>3</v>
      </c>
      <c r="B101" s="3" t="s">
        <v>49</v>
      </c>
      <c r="C101" s="1" t="s">
        <v>159</v>
      </c>
    </row>
    <row r="102" ht="12.75">
      <c r="C102" s="1" t="s">
        <v>73</v>
      </c>
    </row>
    <row r="103" ht="12.75">
      <c r="C103" s="1" t="s">
        <v>74</v>
      </c>
    </row>
    <row r="104" spans="3:11" ht="15">
      <c r="C104" s="1" t="s">
        <v>188</v>
      </c>
      <c r="E104" s="11" t="s">
        <v>167</v>
      </c>
      <c r="F104" s="13"/>
      <c r="G104" s="18">
        <v>0</v>
      </c>
      <c r="H104" s="13"/>
      <c r="I104" s="11" t="s">
        <v>113</v>
      </c>
      <c r="J104" s="13"/>
      <c r="K104" s="3" t="s">
        <v>117</v>
      </c>
    </row>
    <row r="105" ht="12.75">
      <c r="C105" s="1" t="s">
        <v>76</v>
      </c>
    </row>
    <row r="107" spans="3:11" ht="15">
      <c r="C107" s="1" t="s">
        <v>75</v>
      </c>
      <c r="E107" s="26"/>
      <c r="K107" s="27"/>
    </row>
    <row r="108" spans="3:11" ht="12.75">
      <c r="C108" s="1" t="s">
        <v>145</v>
      </c>
      <c r="E108" s="21">
        <v>0</v>
      </c>
      <c r="F108" s="21"/>
      <c r="G108" s="21">
        <v>0</v>
      </c>
      <c r="H108" s="21"/>
      <c r="I108" s="21">
        <v>0</v>
      </c>
      <c r="J108" s="21"/>
      <c r="K108" s="21">
        <v>0</v>
      </c>
    </row>
  </sheetData>
  <printOptions/>
  <pageMargins left="0.75" right="0.75" top="1" bottom="1" header="0.5" footer="0.5"/>
  <pageSetup horizontalDpi="360" verticalDpi="36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7"/>
  <sheetViews>
    <sheetView tabSelected="1" workbookViewId="0" topLeftCell="D80">
      <selection activeCell="L39" sqref="L39"/>
    </sheetView>
  </sheetViews>
  <sheetFormatPr defaultColWidth="9.140625" defaultRowHeight="12.75"/>
  <cols>
    <col min="1" max="1" width="3.421875" style="0" customWidth="1"/>
    <col min="2" max="2" width="3.140625" style="0" customWidth="1"/>
    <col min="5" max="5" width="11.00390625" style="0" customWidth="1"/>
    <col min="6" max="6" width="9.57421875" style="0" customWidth="1"/>
    <col min="7" max="7" width="0.9921875" style="0" customWidth="1"/>
    <col min="8" max="8" width="10.00390625" style="0" customWidth="1"/>
    <col min="9" max="9" width="1.1484375" style="0" customWidth="1"/>
    <col min="10" max="10" width="13.00390625" style="0" customWidth="1"/>
    <col min="11" max="11" width="0.9921875" style="0" customWidth="1"/>
    <col min="12" max="12" width="13.28125" style="0" customWidth="1"/>
    <col min="13" max="14" width="4.00390625" style="0" customWidth="1"/>
    <col min="17" max="17" width="11.140625" style="0" bestFit="1" customWidth="1"/>
    <col min="19" max="19" width="9.8515625" style="0" bestFit="1" customWidth="1"/>
    <col min="21" max="21" width="9.8515625" style="0" bestFit="1" customWidth="1"/>
  </cols>
  <sheetData>
    <row r="1" s="1" customFormat="1" ht="14.25" customHeight="1">
      <c r="A1" s="5" t="s">
        <v>199</v>
      </c>
    </row>
    <row r="2" s="1" customFormat="1" ht="12.75" customHeight="1">
      <c r="A2" s="1" t="s">
        <v>200</v>
      </c>
    </row>
    <row r="3" s="1" customFormat="1" ht="13.5" customHeight="1">
      <c r="A3" s="1" t="s">
        <v>193</v>
      </c>
    </row>
    <row r="4" s="1" customFormat="1" ht="15" customHeight="1">
      <c r="A4" s="1" t="s">
        <v>201</v>
      </c>
    </row>
    <row r="5" s="1" customFormat="1" ht="16.5" customHeight="1"/>
    <row r="6" s="1" customFormat="1" ht="12.75">
      <c r="A6" s="5" t="s">
        <v>18</v>
      </c>
    </row>
    <row r="7" spans="10:12" s="1" customFormat="1" ht="12.75">
      <c r="J7" s="73" t="s">
        <v>202</v>
      </c>
      <c r="L7" s="73" t="s">
        <v>19</v>
      </c>
    </row>
    <row r="8" spans="10:12" s="1" customFormat="1" ht="12.75">
      <c r="J8" s="74" t="s">
        <v>203</v>
      </c>
      <c r="L8" s="74" t="s">
        <v>20</v>
      </c>
    </row>
    <row r="9" spans="10:12" s="1" customFormat="1" ht="12.75">
      <c r="J9" s="74" t="s">
        <v>9</v>
      </c>
      <c r="L9" s="74" t="s">
        <v>8</v>
      </c>
    </row>
    <row r="10" spans="10:12" s="1" customFormat="1" ht="12.75">
      <c r="J10" s="74"/>
      <c r="L10" s="74" t="s">
        <v>7</v>
      </c>
    </row>
    <row r="11" spans="10:12" s="1" customFormat="1" ht="12.75">
      <c r="J11" s="74"/>
      <c r="L11" s="74" t="s">
        <v>41</v>
      </c>
    </row>
    <row r="12" spans="10:12" s="1" customFormat="1" ht="12.75">
      <c r="J12" s="74" t="s">
        <v>110</v>
      </c>
      <c r="L12" s="74" t="s">
        <v>231</v>
      </c>
    </row>
    <row r="13" spans="10:12" s="1" customFormat="1" ht="12.75">
      <c r="J13" s="75" t="s">
        <v>10</v>
      </c>
      <c r="L13" s="75" t="s">
        <v>10</v>
      </c>
    </row>
    <row r="14" s="1" customFormat="1" ht="8.25" customHeight="1"/>
    <row r="15" spans="1:12" s="1" customFormat="1" ht="15">
      <c r="A15" s="3">
        <v>1</v>
      </c>
      <c r="B15" s="1" t="s">
        <v>21</v>
      </c>
      <c r="J15" s="16">
        <f>36249994/1000</f>
        <v>36249.994</v>
      </c>
      <c r="L15" s="16">
        <v>39934</v>
      </c>
    </row>
    <row r="16" spans="1:12" s="1" customFormat="1" ht="15">
      <c r="A16" s="3">
        <v>2</v>
      </c>
      <c r="B16" s="1" t="s">
        <v>152</v>
      </c>
      <c r="J16" s="16">
        <f>3806414/1000</f>
        <v>3806.414</v>
      </c>
      <c r="L16" s="16">
        <v>3375</v>
      </c>
    </row>
    <row r="17" spans="1:12" s="1" customFormat="1" ht="15">
      <c r="A17" s="3">
        <v>3</v>
      </c>
      <c r="B17" s="1" t="s">
        <v>22</v>
      </c>
      <c r="J17" s="13">
        <v>126</v>
      </c>
      <c r="L17" s="13">
        <v>126</v>
      </c>
    </row>
    <row r="18" spans="1:12" s="1" customFormat="1" ht="15">
      <c r="A18" s="3">
        <v>4</v>
      </c>
      <c r="B18" s="1" t="s">
        <v>23</v>
      </c>
      <c r="J18" s="13">
        <v>25</v>
      </c>
      <c r="L18" s="13">
        <v>25</v>
      </c>
    </row>
    <row r="19" spans="1:7" s="1" customFormat="1" ht="7.5" customHeight="1">
      <c r="A19" s="3"/>
      <c r="F19" s="2"/>
      <c r="G19" s="2"/>
    </row>
    <row r="20" spans="1:7" s="1" customFormat="1" ht="12.75">
      <c r="A20" s="3">
        <v>5</v>
      </c>
      <c r="B20" s="1" t="s">
        <v>24</v>
      </c>
      <c r="F20" s="2"/>
      <c r="G20" s="2"/>
    </row>
    <row r="21" spans="3:12" s="1" customFormat="1" ht="15">
      <c r="C21" s="1" t="s">
        <v>169</v>
      </c>
      <c r="J21" s="42">
        <v>15</v>
      </c>
      <c r="L21" s="42">
        <v>15</v>
      </c>
    </row>
    <row r="22" spans="3:12" s="1" customFormat="1" ht="15">
      <c r="C22" s="1" t="s">
        <v>170</v>
      </c>
      <c r="J22" s="43">
        <f>(51061263/1000)-0.5</f>
        <v>51060.763</v>
      </c>
      <c r="L22" s="43">
        <v>41264</v>
      </c>
    </row>
    <row r="23" spans="3:12" s="1" customFormat="1" ht="15">
      <c r="C23" s="1" t="s">
        <v>171</v>
      </c>
      <c r="J23" s="44">
        <v>0</v>
      </c>
      <c r="L23" s="48">
        <v>0</v>
      </c>
    </row>
    <row r="24" spans="3:12" s="1" customFormat="1" ht="15">
      <c r="C24" s="1" t="s">
        <v>172</v>
      </c>
      <c r="J24" s="45">
        <f>810247/1000</f>
        <v>810.247</v>
      </c>
      <c r="L24" s="43">
        <v>1272</v>
      </c>
    </row>
    <row r="25" spans="3:12" s="1" customFormat="1" ht="12.75">
      <c r="C25" s="1" t="s">
        <v>173</v>
      </c>
      <c r="J25" s="46"/>
      <c r="L25" s="46"/>
    </row>
    <row r="26" spans="3:21" s="1" customFormat="1" ht="15">
      <c r="C26" s="1" t="s">
        <v>174</v>
      </c>
      <c r="J26" s="43">
        <f>15405781/1000</f>
        <v>15405.781</v>
      </c>
      <c r="L26" s="43">
        <v>14684</v>
      </c>
      <c r="Q26" s="4"/>
      <c r="R26" s="5"/>
      <c r="S26" s="4"/>
      <c r="T26" s="4"/>
      <c r="U26" s="4"/>
    </row>
    <row r="27" spans="3:21" s="1" customFormat="1" ht="15">
      <c r="C27" s="1" t="s">
        <v>175</v>
      </c>
      <c r="J27" s="43">
        <f>(44327397/1000)+1</f>
        <v>44328.397</v>
      </c>
      <c r="L27" s="43">
        <v>37209</v>
      </c>
      <c r="Q27" s="5"/>
      <c r="R27" s="5"/>
      <c r="S27" s="4"/>
      <c r="T27" s="4"/>
      <c r="U27" s="4"/>
    </row>
    <row r="28" spans="3:22" s="1" customFormat="1" ht="15">
      <c r="C28" s="1" t="s">
        <v>176</v>
      </c>
      <c r="J28" s="43">
        <v>46986</v>
      </c>
      <c r="L28" s="43">
        <v>46041</v>
      </c>
      <c r="P28" s="7"/>
      <c r="Q28" s="67"/>
      <c r="R28" s="67"/>
      <c r="S28" s="67"/>
      <c r="T28" s="67"/>
      <c r="U28" s="67"/>
      <c r="V28" s="7"/>
    </row>
    <row r="29" spans="3:22" s="1" customFormat="1" ht="15">
      <c r="C29" s="1" t="s">
        <v>177</v>
      </c>
      <c r="J29" s="47">
        <v>6350</v>
      </c>
      <c r="L29" s="47">
        <v>6350</v>
      </c>
      <c r="P29" s="7"/>
      <c r="Q29" s="7"/>
      <c r="R29" s="7"/>
      <c r="S29" s="7"/>
      <c r="T29" s="7"/>
      <c r="U29" s="7"/>
      <c r="V29" s="7"/>
    </row>
    <row r="30" spans="10:22" s="1" customFormat="1" ht="15">
      <c r="J30" s="49">
        <f>SUM(J21:J29)</f>
        <v>164956.188</v>
      </c>
      <c r="L30" s="49">
        <f>SUM(L21:L29)</f>
        <v>146835</v>
      </c>
      <c r="P30" s="7"/>
      <c r="Q30" s="30"/>
      <c r="R30" s="7"/>
      <c r="S30" s="30"/>
      <c r="T30" s="30"/>
      <c r="U30" s="30"/>
      <c r="V30" s="7"/>
    </row>
    <row r="31" spans="16:22" s="1" customFormat="1" ht="6.75" customHeight="1">
      <c r="P31" s="7"/>
      <c r="Q31" s="30"/>
      <c r="R31" s="7"/>
      <c r="S31" s="30"/>
      <c r="T31" s="30"/>
      <c r="U31" s="30"/>
      <c r="V31" s="7"/>
    </row>
    <row r="32" spans="1:22" s="1" customFormat="1" ht="12.75">
      <c r="A32" s="3">
        <v>6</v>
      </c>
      <c r="B32" s="1" t="s">
        <v>25</v>
      </c>
      <c r="P32" s="7"/>
      <c r="Q32" s="30"/>
      <c r="R32" s="7"/>
      <c r="S32" s="30"/>
      <c r="T32" s="30"/>
      <c r="U32" s="30"/>
      <c r="V32" s="7"/>
    </row>
    <row r="33" spans="3:22" s="1" customFormat="1" ht="15">
      <c r="C33" s="1" t="s">
        <v>78</v>
      </c>
      <c r="J33" s="50">
        <f>90604116/1000</f>
        <v>90604.116</v>
      </c>
      <c r="L33" s="50">
        <v>89470</v>
      </c>
      <c r="P33" s="7"/>
      <c r="Q33" s="30"/>
      <c r="R33" s="7"/>
      <c r="S33" s="7"/>
      <c r="T33" s="30"/>
      <c r="U33" s="7"/>
      <c r="V33" s="7"/>
    </row>
    <row r="34" spans="3:22" s="1" customFormat="1" ht="15">
      <c r="C34" s="1" t="s">
        <v>79</v>
      </c>
      <c r="J34" s="43">
        <f>40038265/1000</f>
        <v>40038.265</v>
      </c>
      <c r="L34" s="43">
        <v>25209</v>
      </c>
      <c r="P34" s="7"/>
      <c r="Q34" s="30"/>
      <c r="R34" s="7"/>
      <c r="S34" s="30"/>
      <c r="T34" s="30"/>
      <c r="U34" s="30"/>
      <c r="V34" s="7"/>
    </row>
    <row r="35" spans="3:22" s="1" customFormat="1" ht="15">
      <c r="C35" s="1" t="s">
        <v>80</v>
      </c>
      <c r="J35" s="43">
        <v>23102</v>
      </c>
      <c r="L35" s="43">
        <v>21805</v>
      </c>
      <c r="P35" s="7"/>
      <c r="Q35" s="30"/>
      <c r="R35" s="7"/>
      <c r="S35" s="30"/>
      <c r="T35" s="30"/>
      <c r="U35" s="30"/>
      <c r="V35" s="7"/>
    </row>
    <row r="36" spans="3:22" s="1" customFormat="1" ht="15">
      <c r="C36" s="1" t="s">
        <v>81</v>
      </c>
      <c r="J36" s="43">
        <f>(15180022-10597616)/1000</f>
        <v>4582.406</v>
      </c>
      <c r="L36" s="43">
        <v>5084</v>
      </c>
      <c r="P36" s="7"/>
      <c r="Q36" s="30"/>
      <c r="R36" s="7"/>
      <c r="S36" s="30"/>
      <c r="T36" s="30"/>
      <c r="U36" s="30"/>
      <c r="V36" s="7"/>
    </row>
    <row r="37" spans="3:22" s="1" customFormat="1" ht="12.75">
      <c r="C37" s="1" t="s">
        <v>82</v>
      </c>
      <c r="J37" s="46"/>
      <c r="L37" s="46"/>
      <c r="P37" s="7"/>
      <c r="Q37" s="30"/>
      <c r="R37" s="7"/>
      <c r="S37" s="30"/>
      <c r="T37" s="30"/>
      <c r="U37" s="30"/>
      <c r="V37" s="7"/>
    </row>
    <row r="38" spans="3:22" s="1" customFormat="1" ht="15">
      <c r="C38" s="1" t="s">
        <v>136</v>
      </c>
      <c r="J38" s="43">
        <f>(2629677)/1000-J80</f>
        <v>2162.70122</v>
      </c>
      <c r="L38" s="43">
        <v>2892</v>
      </c>
      <c r="P38" s="7"/>
      <c r="Q38" s="30"/>
      <c r="R38" s="7"/>
      <c r="S38" s="30"/>
      <c r="T38" s="30"/>
      <c r="U38" s="30"/>
      <c r="V38" s="7"/>
    </row>
    <row r="39" spans="3:22" s="1" customFormat="1" ht="15">
      <c r="C39" s="1" t="s">
        <v>137</v>
      </c>
      <c r="J39" s="51">
        <v>924</v>
      </c>
      <c r="L39" s="51">
        <v>924</v>
      </c>
      <c r="P39" s="7"/>
      <c r="Q39" s="30"/>
      <c r="R39" s="7"/>
      <c r="S39" s="30"/>
      <c r="T39" s="30"/>
      <c r="U39" s="30"/>
      <c r="V39" s="7"/>
    </row>
    <row r="40" spans="10:22" s="1" customFormat="1" ht="15">
      <c r="J40" s="52">
        <f>SUM(J33:J39)</f>
        <v>161413.48821999997</v>
      </c>
      <c r="L40" s="52">
        <f>SUM(L33:L39)</f>
        <v>145384</v>
      </c>
      <c r="P40" s="7"/>
      <c r="Q40" s="7"/>
      <c r="R40" s="7"/>
      <c r="S40" s="30"/>
      <c r="T40" s="30"/>
      <c r="U40" s="30"/>
      <c r="V40" s="7"/>
    </row>
    <row r="41" spans="16:22" s="1" customFormat="1" ht="9" customHeight="1">
      <c r="P41" s="7"/>
      <c r="Q41" s="7"/>
      <c r="R41" s="7"/>
      <c r="S41" s="30"/>
      <c r="T41" s="30"/>
      <c r="U41" s="30"/>
      <c r="V41" s="7"/>
    </row>
    <row r="42" spans="1:22" s="1" customFormat="1" ht="15">
      <c r="A42" s="3">
        <v>7</v>
      </c>
      <c r="B42" s="1" t="s">
        <v>26</v>
      </c>
      <c r="J42" s="16">
        <f>J30-J40</f>
        <v>3542.6997800000245</v>
      </c>
      <c r="L42" s="16">
        <f>L30-L40</f>
        <v>1451</v>
      </c>
      <c r="P42" s="7"/>
      <c r="Q42" s="53"/>
      <c r="R42" s="7"/>
      <c r="S42" s="53"/>
      <c r="T42" s="53"/>
      <c r="U42" s="53"/>
      <c r="V42" s="7"/>
    </row>
    <row r="43" spans="1:22" s="1" customFormat="1" ht="7.5" customHeight="1">
      <c r="A43" s="3"/>
      <c r="J43" s="16"/>
      <c r="L43" s="16"/>
      <c r="P43" s="7"/>
      <c r="Q43" s="53"/>
      <c r="R43" s="7"/>
      <c r="S43" s="53"/>
      <c r="T43" s="53"/>
      <c r="U43" s="53"/>
      <c r="V43" s="7"/>
    </row>
    <row r="44" spans="1:22" s="1" customFormat="1" ht="15.75" thickBot="1">
      <c r="A44" s="3"/>
      <c r="J44" s="54">
        <f>J42+J18+J17+J16+J15</f>
        <v>43750.10778000002</v>
      </c>
      <c r="L44" s="54">
        <f>L42+L18+L17+L16+L15</f>
        <v>44911</v>
      </c>
      <c r="P44" s="7"/>
      <c r="Q44" s="53"/>
      <c r="R44" s="7"/>
      <c r="S44" s="53"/>
      <c r="T44" s="53"/>
      <c r="U44" s="53"/>
      <c r="V44" s="7"/>
    </row>
    <row r="45" spans="1:21" s="1" customFormat="1" ht="7.5" customHeight="1" thickTop="1">
      <c r="A45" s="3"/>
      <c r="J45" s="16"/>
      <c r="L45" s="16"/>
      <c r="Q45" s="53"/>
      <c r="R45" s="7"/>
      <c r="S45" s="53"/>
      <c r="T45" s="53"/>
      <c r="U45" s="53"/>
    </row>
    <row r="46" spans="1:2" s="1" customFormat="1" ht="12.75">
      <c r="A46" s="3">
        <v>8</v>
      </c>
      <c r="B46" s="1" t="s">
        <v>27</v>
      </c>
    </row>
    <row r="47" spans="3:12" s="1" customFormat="1" ht="15">
      <c r="C47" s="1" t="s">
        <v>28</v>
      </c>
      <c r="J47" s="50">
        <v>19900</v>
      </c>
      <c r="L47" s="50">
        <v>19900</v>
      </c>
    </row>
    <row r="48" spans="3:12" s="1" customFormat="1" ht="15">
      <c r="C48" s="1" t="s">
        <v>29</v>
      </c>
      <c r="J48" s="57"/>
      <c r="K48" s="7"/>
      <c r="L48" s="57"/>
    </row>
    <row r="49" spans="3:12" s="1" customFormat="1" ht="15">
      <c r="C49" s="1" t="s">
        <v>178</v>
      </c>
      <c r="J49" s="45">
        <v>592.04</v>
      </c>
      <c r="L49" s="57">
        <v>592</v>
      </c>
    </row>
    <row r="50" spans="3:12" s="1" customFormat="1" ht="15">
      <c r="C50" s="1" t="s">
        <v>179</v>
      </c>
      <c r="J50" s="43">
        <v>4269.1</v>
      </c>
      <c r="L50" s="43">
        <v>4269</v>
      </c>
    </row>
    <row r="51" spans="3:12" s="1" customFormat="1" ht="15">
      <c r="C51" s="1" t="s">
        <v>180</v>
      </c>
      <c r="J51" s="43">
        <v>1347</v>
      </c>
      <c r="L51" s="43">
        <f>J51</f>
        <v>1347</v>
      </c>
    </row>
    <row r="52" spans="3:12" s="1" customFormat="1" ht="15">
      <c r="C52" s="1" t="s">
        <v>181</v>
      </c>
      <c r="J52" s="44">
        <v>0</v>
      </c>
      <c r="K52" s="21"/>
      <c r="L52" s="44">
        <v>0</v>
      </c>
    </row>
    <row r="53" spans="3:12" s="1" customFormat="1" ht="15">
      <c r="C53" s="1" t="s">
        <v>182</v>
      </c>
      <c r="J53" s="47">
        <f>22345670/1000</f>
        <v>22345.67</v>
      </c>
      <c r="L53" s="47">
        <v>22277</v>
      </c>
    </row>
    <row r="55" s="1" customFormat="1" ht="14.25" customHeight="1">
      <c r="A55" s="5" t="str">
        <f>A1</f>
        <v>GADANG HOLDINGS BERHAD (278114-K)</v>
      </c>
    </row>
    <row r="56" s="1" customFormat="1" ht="12.75">
      <c r="A56" s="1" t="str">
        <f>A2</f>
        <v>UNAUDITED SECOND QUARTER REPORT ON CONSOLIDATED</v>
      </c>
    </row>
    <row r="57" spans="1:12" s="1" customFormat="1" ht="12.75">
      <c r="A57" s="1" t="str">
        <f>A3</f>
        <v>RESULTS FOR THE FINANCIAL QUARTER ENDED 30TH NOVEMBER 1999</v>
      </c>
      <c r="J57" s="4"/>
      <c r="L57" s="4"/>
    </row>
    <row r="58" s="1" customFormat="1" ht="12.75">
      <c r="A58" s="1" t="s">
        <v>204</v>
      </c>
    </row>
    <row r="59" s="1" customFormat="1" ht="12.75"/>
    <row r="60" spans="1:12" s="1" customFormat="1" ht="12.75">
      <c r="A60" s="5" t="s">
        <v>205</v>
      </c>
      <c r="B60" s="5"/>
      <c r="C60" s="5"/>
      <c r="D60" s="5"/>
      <c r="E60" s="5"/>
      <c r="J60" s="73" t="s">
        <v>202</v>
      </c>
      <c r="L60" s="73" t="s">
        <v>19</v>
      </c>
    </row>
    <row r="61" spans="10:12" s="1" customFormat="1" ht="12.75">
      <c r="J61" s="74" t="s">
        <v>203</v>
      </c>
      <c r="L61" s="74" t="s">
        <v>20</v>
      </c>
    </row>
    <row r="62" spans="10:12" s="1" customFormat="1" ht="12.75">
      <c r="J62" s="74" t="s">
        <v>9</v>
      </c>
      <c r="L62" s="74" t="s">
        <v>8</v>
      </c>
    </row>
    <row r="63" spans="10:12" s="1" customFormat="1" ht="12.75">
      <c r="J63" s="74"/>
      <c r="L63" s="74" t="s">
        <v>7</v>
      </c>
    </row>
    <row r="64" spans="10:12" s="1" customFormat="1" ht="12.75">
      <c r="J64" s="74"/>
      <c r="L64" s="74" t="s">
        <v>41</v>
      </c>
    </row>
    <row r="65" spans="10:12" s="1" customFormat="1" ht="12.75">
      <c r="J65" s="74" t="s">
        <v>110</v>
      </c>
      <c r="L65" s="74" t="s">
        <v>231</v>
      </c>
    </row>
    <row r="66" spans="10:12" s="1" customFormat="1" ht="12.75">
      <c r="J66" s="75" t="s">
        <v>10</v>
      </c>
      <c r="L66" s="75" t="s">
        <v>10</v>
      </c>
    </row>
    <row r="67" spans="1:12" s="1" customFormat="1" ht="12.75">
      <c r="A67" s="5"/>
      <c r="B67" s="5"/>
      <c r="C67" s="5"/>
      <c r="D67" s="5"/>
      <c r="E67" s="5"/>
      <c r="J67" s="67"/>
      <c r="L67" s="67"/>
    </row>
    <row r="69" spans="1:12" ht="12.75">
      <c r="A69" s="1">
        <v>8</v>
      </c>
      <c r="B69" s="1" t="str">
        <f>B46</f>
        <v>Shareholders' Funds</v>
      </c>
      <c r="C69" s="1"/>
      <c r="D69" s="1"/>
      <c r="J69" s="79"/>
      <c r="L69" s="79"/>
    </row>
    <row r="70" spans="3:12" s="1" customFormat="1" ht="12.75">
      <c r="C70" s="1" t="s">
        <v>183</v>
      </c>
      <c r="J70" s="46"/>
      <c r="L70" s="46"/>
    </row>
    <row r="71" spans="3:12" s="1" customFormat="1" ht="15">
      <c r="C71" s="1" t="s">
        <v>184</v>
      </c>
      <c r="J71" s="55">
        <v>-9089</v>
      </c>
      <c r="L71" s="55">
        <f>J71</f>
        <v>-9089</v>
      </c>
    </row>
    <row r="72" spans="3:12" s="1" customFormat="1" ht="15">
      <c r="C72" s="1" t="s">
        <v>185</v>
      </c>
      <c r="J72" s="56">
        <f>680793/1000</f>
        <v>680.793</v>
      </c>
      <c r="L72" s="56">
        <v>767</v>
      </c>
    </row>
    <row r="73" spans="10:12" s="1" customFormat="1" ht="15">
      <c r="J73" s="58">
        <f>SUM(J47:J72)</f>
        <v>40045.602999999996</v>
      </c>
      <c r="L73" s="58">
        <f>SUM(L47:L72)</f>
        <v>40063</v>
      </c>
    </row>
    <row r="74" spans="10:12" s="1" customFormat="1" ht="12.75">
      <c r="J74" s="4"/>
      <c r="L74" s="4"/>
    </row>
    <row r="75" spans="1:12" s="1" customFormat="1" ht="15">
      <c r="A75" s="3">
        <v>9</v>
      </c>
      <c r="B75" s="1" t="s">
        <v>30</v>
      </c>
      <c r="J75" s="15">
        <f>3967/1000</f>
        <v>3.967</v>
      </c>
      <c r="L75" s="15">
        <v>27</v>
      </c>
    </row>
    <row r="76" s="1" customFormat="1" ht="12.75">
      <c r="A76" s="3"/>
    </row>
    <row r="77" spans="1:12" s="1" customFormat="1" ht="15">
      <c r="A77" s="3">
        <v>10</v>
      </c>
      <c r="B77" s="1" t="s">
        <v>31</v>
      </c>
      <c r="J77" s="15">
        <f>1429258.62/1000</f>
        <v>1429.25862</v>
      </c>
      <c r="L77" s="60">
        <v>1858</v>
      </c>
    </row>
    <row r="78" s="1" customFormat="1" ht="12.75">
      <c r="A78" s="3"/>
    </row>
    <row r="79" spans="1:12" s="1" customFormat="1" ht="12.75">
      <c r="A79" s="3">
        <v>11</v>
      </c>
      <c r="B79" s="1" t="s">
        <v>32</v>
      </c>
      <c r="L79" s="2"/>
    </row>
    <row r="80" spans="3:12" s="1" customFormat="1" ht="15">
      <c r="C80" s="1" t="s">
        <v>186</v>
      </c>
      <c r="J80" s="15">
        <f>466975.78/1000</f>
        <v>466.97578000000004</v>
      </c>
      <c r="L80" s="60">
        <v>1159</v>
      </c>
    </row>
    <row r="81" spans="3:12" s="1" customFormat="1" ht="15">
      <c r="C81" s="1" t="s">
        <v>187</v>
      </c>
      <c r="J81" s="15">
        <v>1804</v>
      </c>
      <c r="L81" s="60">
        <v>1804</v>
      </c>
    </row>
    <row r="82" spans="10:12" s="1" customFormat="1" ht="12.75">
      <c r="J82" s="14"/>
      <c r="L82" s="14"/>
    </row>
    <row r="83" spans="10:12" s="1" customFormat="1" ht="15.75" thickBot="1">
      <c r="J83" s="59">
        <f>SUM(J73:J81)</f>
        <v>43749.80439999999</v>
      </c>
      <c r="L83" s="59">
        <f>SUM(L73:L81)</f>
        <v>44911</v>
      </c>
    </row>
    <row r="84" spans="10:12" s="1" customFormat="1" ht="13.5" thickTop="1">
      <c r="J84" s="14"/>
      <c r="L84" s="14"/>
    </row>
    <row r="85" spans="10:12" s="1" customFormat="1" ht="12.75">
      <c r="J85" s="14"/>
      <c r="L85" s="14"/>
    </row>
    <row r="86" spans="1:12" s="1" customFormat="1" ht="15">
      <c r="A86" s="3">
        <v>12</v>
      </c>
      <c r="B86" s="1" t="s">
        <v>33</v>
      </c>
      <c r="J86" s="15">
        <f>J73/J47*100</f>
        <v>201.23418592964822</v>
      </c>
      <c r="L86" s="15">
        <f>L73/L47*100+1</f>
        <v>202.32160804020097</v>
      </c>
    </row>
    <row r="87" spans="10:12" s="1" customFormat="1" ht="15">
      <c r="J87" s="15"/>
      <c r="L87" s="15"/>
    </row>
    <row r="88" spans="10:12" s="1" customFormat="1" ht="15">
      <c r="J88" s="58"/>
      <c r="K88" s="7"/>
      <c r="L88" s="58"/>
    </row>
    <row r="89" s="1" customFormat="1" ht="12.75"/>
    <row r="90" s="1" customFormat="1" ht="12.75"/>
    <row r="91" s="1" customFormat="1" ht="12.75">
      <c r="A91" s="5"/>
    </row>
    <row r="92" s="1" customFormat="1" ht="12.75"/>
    <row r="93" s="5" customFormat="1" ht="12.75"/>
    <row r="94" s="1" customFormat="1" ht="12.75"/>
    <row r="95" s="1" customFormat="1" ht="12.75"/>
    <row r="96" s="5" customFormat="1" ht="12.75"/>
    <row r="97" s="1" customFormat="1" ht="12.75"/>
    <row r="98" s="1" customFormat="1" ht="12.75"/>
    <row r="99" s="5" customFormat="1" ht="12.75"/>
    <row r="100" s="1" customFormat="1" ht="12.75"/>
    <row r="101" s="1" customFormat="1" ht="12.75"/>
    <row r="102" s="5" customFormat="1" ht="12.75"/>
    <row r="103" s="1" customFormat="1" ht="12.75"/>
    <row r="104" s="1" customFormat="1" ht="12.75"/>
    <row r="105" s="1" customFormat="1" ht="12.75"/>
    <row r="106" s="5" customFormat="1" ht="12.75"/>
    <row r="107" s="1" customFormat="1" ht="12.75"/>
    <row r="108" s="1" customFormat="1" ht="12.75"/>
    <row r="109" s="5" customFormat="1" ht="12.75"/>
    <row r="110" s="1" customFormat="1" ht="12.75"/>
    <row r="111" s="1" customFormat="1" ht="12.75"/>
    <row r="112" s="1" customFormat="1" ht="12.75"/>
    <row r="113" s="5" customFormat="1" ht="12.75"/>
    <row r="114" s="1" customFormat="1" ht="12.75"/>
    <row r="115" s="1" customFormat="1" ht="12.75"/>
    <row r="116" s="5" customFormat="1" ht="12.75"/>
    <row r="117" s="1" customFormat="1" ht="12.75"/>
    <row r="118" s="1" customFormat="1" ht="12.75"/>
    <row r="119" s="1" customFormat="1" ht="12.75"/>
    <row r="120" s="1" customFormat="1" ht="16.5" customHeight="1"/>
    <row r="121" s="1" customFormat="1" ht="10.5" customHeight="1"/>
    <row r="122" s="1" customFormat="1" ht="12.75"/>
    <row r="123" s="1" customFormat="1" ht="5.25" customHeight="1"/>
    <row r="124" s="1" customFormat="1" ht="12.75"/>
    <row r="125" s="5" customFormat="1" ht="12.75"/>
    <row r="126" s="1" customFormat="1" ht="12.75"/>
    <row r="127" s="1" customFormat="1" ht="12.75"/>
    <row r="128" s="5" customFormat="1" ht="12.75"/>
    <row r="129" s="1" customFormat="1" ht="12.75"/>
    <row r="130" s="1" customFormat="1" ht="12.75"/>
    <row r="131" s="5" customFormat="1" ht="12.75"/>
    <row r="132" s="1" customFormat="1" ht="12.75"/>
    <row r="133" s="1" customFormat="1" ht="12.75"/>
    <row r="134" s="1" customFormat="1" ht="12.75"/>
    <row r="135" s="5" customFormat="1" ht="12.75"/>
    <row r="136" s="5" customFormat="1" ht="12.75"/>
    <row r="137" s="1" customFormat="1" ht="12.75"/>
    <row r="138" s="1" customFormat="1" ht="8.25" customHeight="1"/>
    <row r="139" s="1" customFormat="1" ht="12.75"/>
    <row r="140" s="1" customFormat="1" ht="12.75"/>
    <row r="141" s="1" customFormat="1" ht="7.5" customHeight="1"/>
    <row r="142" s="1" customFormat="1" ht="12.75">
      <c r="Q142" s="14"/>
    </row>
    <row r="143" s="1" customFormat="1" ht="12.75">
      <c r="Q143" s="14"/>
    </row>
    <row r="144" s="1" customFormat="1" ht="6" customHeight="1"/>
    <row r="145" s="1" customFormat="1" ht="12.75"/>
    <row r="146" s="1" customFormat="1" ht="6.75" customHeight="1"/>
    <row r="147" s="1" customFormat="1" ht="12.75"/>
    <row r="148" s="1" customFormat="1" ht="9.75" customHeight="1"/>
    <row r="149" s="1" customFormat="1" ht="12.75">
      <c r="Q149" s="14"/>
    </row>
    <row r="150" s="1" customFormat="1" ht="12.75"/>
    <row r="151" s="1" customFormat="1" ht="4.5" customHeight="1"/>
    <row r="152" s="1" customFormat="1" ht="12.75"/>
    <row r="153" s="1" customFormat="1" ht="12.75"/>
    <row r="154" s="5" customFormat="1" ht="12.75"/>
    <row r="155" s="1" customFormat="1" ht="12.75"/>
    <row r="156" s="1" customFormat="1" ht="12.75"/>
    <row r="157" s="5" customFormat="1" ht="12.75"/>
    <row r="158" s="1" customFormat="1" ht="12.75"/>
    <row r="159" s="1" customFormat="1" ht="12.75"/>
    <row r="160" s="1" customFormat="1" ht="12.75"/>
    <row r="161" s="5" customFormat="1" ht="12.75"/>
    <row r="162" s="1" customFormat="1" ht="12.75"/>
    <row r="163" s="1" customFormat="1" ht="12.75"/>
    <row r="164" s="5" customFormat="1" ht="12.75"/>
    <row r="165" s="1" customFormat="1" ht="12.75"/>
    <row r="166" s="1" customFormat="1" ht="12.75"/>
    <row r="167" s="1" customFormat="1" ht="12.75"/>
    <row r="168" s="1" customFormat="1" ht="9.75" customHeight="1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>
      <c r="O174" s="22"/>
    </row>
    <row r="175" s="1" customFormat="1" ht="8.25" customHeight="1"/>
    <row r="176" s="1" customFormat="1" ht="12.75">
      <c r="O176" s="22"/>
    </row>
    <row r="177" s="1" customFormat="1" ht="12.75">
      <c r="O177" s="22"/>
    </row>
    <row r="178" s="5" customFormat="1" ht="12.75"/>
    <row r="179" s="1" customFormat="1" ht="12.75"/>
    <row r="180" s="1" customFormat="1" ht="12.75"/>
    <row r="181" s="1" customFormat="1" ht="6.75" customHeight="1"/>
    <row r="182" s="1" customFormat="1" ht="16.5" customHeight="1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</sheetData>
  <printOptions/>
  <pageMargins left="0.75" right="0.75" top="1" bottom="1" header="0.5" footer="0.5"/>
  <pageSetup horizontalDpi="360" verticalDpi="36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97">
      <selection activeCell="H100" sqref="H100"/>
    </sheetView>
  </sheetViews>
  <sheetFormatPr defaultColWidth="9.140625" defaultRowHeight="12.75"/>
  <cols>
    <col min="1" max="1" width="3.00390625" style="0" customWidth="1"/>
    <col min="5" max="5" width="10.28125" style="0" bestFit="1" customWidth="1"/>
  </cols>
  <sheetData>
    <row r="1" ht="12.75">
      <c r="A1" s="5" t="str">
        <f>'BS'!A1</f>
        <v>GADANG HOLDINGS BERHAD (278114-K)</v>
      </c>
    </row>
    <row r="2" ht="12.75">
      <c r="A2" s="1" t="str">
        <f>'BS'!A2</f>
        <v>UNAUDITED SECOND QUARTER REPORT ON CONSOLIDATED</v>
      </c>
    </row>
    <row r="3" ht="12.75">
      <c r="A3" s="1" t="str">
        <f>'BS'!A3</f>
        <v>RESULTS FOR THE FINANCIAL QUARTER ENDED 30TH NOVEMBER 1999</v>
      </c>
    </row>
    <row r="4" ht="12.75">
      <c r="A4" s="1" t="s">
        <v>206</v>
      </c>
    </row>
    <row r="6" ht="12.75">
      <c r="A6" s="76" t="s">
        <v>207</v>
      </c>
    </row>
    <row r="9" spans="1:10" ht="12.75">
      <c r="A9" s="4">
        <v>1</v>
      </c>
      <c r="B9" s="5" t="s">
        <v>83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3"/>
      <c r="B10" s="1" t="s">
        <v>215</v>
      </c>
      <c r="C10" s="1"/>
      <c r="D10" s="1"/>
      <c r="E10" s="1"/>
      <c r="F10" s="1"/>
      <c r="G10" s="1"/>
      <c r="H10" s="1"/>
      <c r="I10" s="1"/>
      <c r="J10" s="1"/>
    </row>
    <row r="11" spans="1:10" ht="12.75">
      <c r="A11" s="3"/>
      <c r="B11" s="1" t="s">
        <v>214</v>
      </c>
      <c r="C11" s="1"/>
      <c r="D11" s="1"/>
      <c r="E11" s="1"/>
      <c r="F11" s="1"/>
      <c r="G11" s="1"/>
      <c r="H11" s="1"/>
      <c r="I11" s="1"/>
      <c r="J11" s="1"/>
    </row>
    <row r="12" spans="1:10" ht="12.75">
      <c r="A12" s="3"/>
      <c r="B12" s="1" t="s">
        <v>12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4">
        <v>2</v>
      </c>
      <c r="B13" s="5" t="s">
        <v>84</v>
      </c>
      <c r="C13" s="5"/>
      <c r="D13" s="5"/>
      <c r="E13" s="5"/>
      <c r="F13" s="5"/>
      <c r="G13" s="5"/>
      <c r="H13" s="5"/>
      <c r="I13" s="5"/>
      <c r="J13" s="5"/>
    </row>
    <row r="14" spans="1:10" ht="12.75">
      <c r="A14" s="3"/>
      <c r="B14" s="1" t="s">
        <v>225</v>
      </c>
      <c r="C14" s="1"/>
      <c r="D14" s="1"/>
      <c r="E14" s="1"/>
      <c r="F14" s="1"/>
      <c r="G14" s="1"/>
      <c r="H14" s="1"/>
      <c r="I14" s="1"/>
      <c r="J14" s="1"/>
    </row>
    <row r="15" spans="1:10" ht="12.75">
      <c r="A15" s="3" t="s">
        <v>12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4">
        <v>3</v>
      </c>
      <c r="B16" s="5" t="s">
        <v>85</v>
      </c>
      <c r="C16" s="5"/>
      <c r="D16" s="5"/>
      <c r="E16" s="5"/>
      <c r="F16" s="5"/>
      <c r="G16" s="5"/>
      <c r="H16" s="5"/>
      <c r="I16" s="5"/>
      <c r="J16" s="5"/>
    </row>
    <row r="17" spans="1:10" ht="12.75">
      <c r="A17" s="3"/>
      <c r="B17" s="1" t="s">
        <v>216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4">
        <v>4</v>
      </c>
      <c r="B19" s="5" t="s">
        <v>160</v>
      </c>
      <c r="C19" s="5"/>
      <c r="D19" s="5"/>
      <c r="E19" s="5"/>
      <c r="F19" s="5"/>
      <c r="G19" s="5"/>
      <c r="H19" s="5"/>
      <c r="I19" s="5"/>
      <c r="J19" s="5"/>
    </row>
    <row r="20" spans="1:10" ht="12.75">
      <c r="A20" s="3"/>
      <c r="B20" s="1" t="s">
        <v>132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3"/>
      <c r="B21" s="1" t="s">
        <v>131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4">
        <v>5</v>
      </c>
      <c r="B23" s="5" t="s">
        <v>118</v>
      </c>
      <c r="C23" s="5"/>
      <c r="D23" s="5"/>
      <c r="E23" s="5"/>
      <c r="F23" s="5"/>
      <c r="G23" s="5"/>
      <c r="H23" s="5"/>
      <c r="I23" s="5"/>
      <c r="J23" s="5"/>
    </row>
    <row r="24" spans="1:10" ht="12.75">
      <c r="A24" s="3"/>
      <c r="B24" s="1" t="s">
        <v>217</v>
      </c>
      <c r="C24" s="1"/>
      <c r="D24" s="1"/>
      <c r="E24" s="1"/>
      <c r="F24" s="1"/>
      <c r="G24" s="1"/>
      <c r="H24" s="1"/>
      <c r="I24" s="1"/>
      <c r="J24" s="1"/>
    </row>
    <row r="25" spans="1:10" ht="12.75">
      <c r="A25" s="3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4">
        <v>6</v>
      </c>
      <c r="B26" s="5" t="s">
        <v>119</v>
      </c>
      <c r="C26" s="5"/>
      <c r="D26" s="5"/>
      <c r="E26" s="5"/>
      <c r="F26" s="5"/>
      <c r="G26" s="5"/>
      <c r="H26" s="5"/>
      <c r="I26" s="5"/>
      <c r="J26" s="5"/>
    </row>
    <row r="27" spans="1:10" ht="12.75">
      <c r="A27" s="3"/>
      <c r="B27" s="1" t="s">
        <v>233</v>
      </c>
      <c r="C27" s="1"/>
      <c r="D27" s="1"/>
      <c r="E27" s="1"/>
      <c r="F27" s="1"/>
      <c r="G27" s="1"/>
      <c r="H27" s="1"/>
      <c r="I27" s="1"/>
      <c r="J27" s="1"/>
    </row>
    <row r="28" spans="1:10" ht="12.75">
      <c r="A28" s="3"/>
      <c r="B28" s="1" t="s">
        <v>153</v>
      </c>
      <c r="C28" s="1"/>
      <c r="D28" s="1"/>
      <c r="E28" s="1"/>
      <c r="F28" s="1"/>
      <c r="G28" s="1"/>
      <c r="H28" s="1"/>
      <c r="I28" s="1"/>
      <c r="J28" s="1"/>
    </row>
    <row r="29" spans="1:10" ht="12.75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4">
        <v>7</v>
      </c>
      <c r="B30" s="5" t="s">
        <v>120</v>
      </c>
      <c r="C30" s="5"/>
      <c r="D30" s="5"/>
      <c r="E30" s="5"/>
      <c r="F30" s="5"/>
      <c r="G30" s="5"/>
      <c r="H30" s="5"/>
      <c r="I30" s="5"/>
      <c r="J30" s="5"/>
    </row>
    <row r="31" spans="1:10" ht="12.75">
      <c r="A31" s="3"/>
      <c r="B31" s="1" t="s">
        <v>218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 t="s">
        <v>34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4">
        <v>8</v>
      </c>
      <c r="B33" s="5" t="s">
        <v>154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1"/>
      <c r="B34" s="1" t="s">
        <v>219</v>
      </c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4">
        <v>9</v>
      </c>
      <c r="B36" s="5" t="s">
        <v>168</v>
      </c>
      <c r="C36" s="5"/>
      <c r="D36" s="5"/>
      <c r="E36" s="5"/>
      <c r="F36" s="5"/>
      <c r="G36" s="5"/>
      <c r="H36" s="5"/>
      <c r="I36" s="5"/>
      <c r="J36" s="5"/>
    </row>
    <row r="37" spans="1:10" ht="12.75">
      <c r="A37" s="3"/>
      <c r="B37" s="1" t="s">
        <v>220</v>
      </c>
      <c r="C37" s="1"/>
      <c r="D37" s="1"/>
      <c r="E37" s="1"/>
      <c r="F37" s="1"/>
      <c r="G37" s="1"/>
      <c r="H37" s="1"/>
      <c r="I37" s="1"/>
      <c r="J37" s="1"/>
    </row>
    <row r="38" spans="1:10" ht="12.75">
      <c r="A38" s="3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4">
        <v>10</v>
      </c>
      <c r="B39" s="5" t="s">
        <v>121</v>
      </c>
      <c r="C39" s="5"/>
      <c r="D39" s="5"/>
      <c r="E39" s="5"/>
      <c r="F39" s="5"/>
      <c r="G39" s="5"/>
      <c r="H39" s="5"/>
      <c r="I39" s="5"/>
      <c r="J39" s="5"/>
    </row>
    <row r="40" spans="1:10" ht="12.75">
      <c r="A40" s="3"/>
      <c r="B40" s="1" t="s">
        <v>155</v>
      </c>
      <c r="C40" s="1"/>
      <c r="D40" s="1"/>
      <c r="E40" s="1"/>
      <c r="F40" s="1"/>
      <c r="G40" s="1"/>
      <c r="H40" s="1"/>
      <c r="I40" s="1"/>
      <c r="J40" s="1"/>
    </row>
    <row r="41" spans="1:10" ht="12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4">
        <v>11</v>
      </c>
      <c r="B42" s="5" t="s">
        <v>122</v>
      </c>
      <c r="C42" s="5"/>
      <c r="D42" s="5"/>
      <c r="E42" s="5"/>
      <c r="F42" s="5"/>
      <c r="G42" s="5"/>
      <c r="H42" s="5"/>
      <c r="I42" s="5"/>
      <c r="J42" s="5"/>
    </row>
    <row r="43" spans="1:10" ht="12.75">
      <c r="A43" s="3"/>
      <c r="B43" s="1" t="s">
        <v>226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3"/>
      <c r="B44" s="1" t="s">
        <v>221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4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4">
        <v>12</v>
      </c>
      <c r="B46" s="5" t="s">
        <v>123</v>
      </c>
      <c r="C46" s="5"/>
      <c r="D46" s="5"/>
      <c r="E46" s="5"/>
      <c r="F46" s="5"/>
      <c r="G46" s="5"/>
      <c r="H46" s="5"/>
      <c r="I46" s="5"/>
      <c r="J46" s="5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3"/>
      <c r="B48" s="1" t="s">
        <v>162</v>
      </c>
      <c r="C48" s="1"/>
      <c r="D48" s="1"/>
      <c r="E48" s="1"/>
      <c r="F48" s="1"/>
      <c r="G48" s="1"/>
      <c r="H48" s="1"/>
      <c r="I48" s="1"/>
      <c r="J48" s="1"/>
    </row>
    <row r="49" spans="1:10" ht="12.75">
      <c r="A49" s="3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3"/>
      <c r="B50" s="19" t="s">
        <v>86</v>
      </c>
      <c r="C50" s="1" t="s">
        <v>87</v>
      </c>
      <c r="D50" s="1"/>
      <c r="E50" s="1"/>
      <c r="F50" s="1"/>
      <c r="G50" s="1"/>
      <c r="H50" s="1"/>
      <c r="I50" s="1"/>
      <c r="J50" s="1"/>
    </row>
    <row r="51" spans="1:10" ht="12.75">
      <c r="A51" s="3"/>
      <c r="B51" s="1"/>
      <c r="C51" s="1"/>
      <c r="D51" s="1"/>
      <c r="E51" s="1"/>
      <c r="F51" s="1"/>
      <c r="G51" s="1"/>
      <c r="H51" s="4" t="s">
        <v>88</v>
      </c>
      <c r="I51" s="4"/>
      <c r="J51" s="1"/>
    </row>
    <row r="52" spans="1:10" ht="12.75">
      <c r="A52" s="3"/>
      <c r="B52" s="1"/>
      <c r="C52" s="1"/>
      <c r="D52" s="1"/>
      <c r="E52" s="1"/>
      <c r="F52" s="1"/>
      <c r="G52" s="1"/>
      <c r="H52" s="4"/>
      <c r="I52" s="4"/>
      <c r="J52" s="1"/>
    </row>
    <row r="53" spans="1:10" ht="12.75">
      <c r="A53" s="3"/>
      <c r="B53" s="1"/>
      <c r="C53" s="1" t="s">
        <v>89</v>
      </c>
      <c r="D53" s="1"/>
      <c r="E53" s="1"/>
      <c r="F53" s="1"/>
      <c r="G53" s="1"/>
      <c r="H53" s="14">
        <f>11991311/1000</f>
        <v>11991.311</v>
      </c>
      <c r="I53" s="14"/>
      <c r="J53" s="1"/>
    </row>
    <row r="54" spans="1:10" ht="12.75">
      <c r="A54" s="61"/>
      <c r="B54" s="1"/>
      <c r="C54" s="1" t="s">
        <v>90</v>
      </c>
      <c r="D54" s="1"/>
      <c r="E54" s="1"/>
      <c r="F54" s="1"/>
      <c r="G54" s="1"/>
      <c r="H54" s="14">
        <f>H56-H53</f>
        <v>80966.064</v>
      </c>
      <c r="I54" s="14"/>
      <c r="J54" s="1"/>
    </row>
    <row r="55" spans="1:10" ht="12.75">
      <c r="A55" s="3"/>
      <c r="B55" s="1"/>
      <c r="C55" s="1"/>
      <c r="D55" s="1"/>
      <c r="E55" s="1"/>
      <c r="F55" s="1"/>
      <c r="G55" s="1"/>
      <c r="H55" s="14"/>
      <c r="I55" s="14"/>
      <c r="J55" s="1"/>
    </row>
    <row r="56" spans="1:10" ht="13.5" thickBot="1">
      <c r="A56" s="3"/>
      <c r="B56" s="1"/>
      <c r="C56" s="1"/>
      <c r="D56" s="1"/>
      <c r="E56" s="1"/>
      <c r="F56" s="1"/>
      <c r="G56" s="1"/>
      <c r="H56" s="28">
        <f>H73</f>
        <v>92957.375</v>
      </c>
      <c r="I56" s="30"/>
      <c r="J56" s="1"/>
    </row>
    <row r="57" spans="1:10" ht="13.5" thickTop="1">
      <c r="A57" s="77" t="str">
        <f>A1</f>
        <v>GADANG HOLDINGS BERHAD (278114-K)</v>
      </c>
      <c r="B57" s="1"/>
      <c r="C57" s="1"/>
      <c r="D57" s="1"/>
      <c r="E57" s="1"/>
      <c r="F57" s="1"/>
      <c r="G57" s="1"/>
      <c r="H57" s="30"/>
      <c r="I57" s="30"/>
      <c r="J57" s="1"/>
    </row>
    <row r="58" spans="1:10" ht="12.75">
      <c r="A58" s="34" t="str">
        <f>A2</f>
        <v>UNAUDITED SECOND QUARTER REPORT ON CONSOLIDATED</v>
      </c>
      <c r="B58" s="1"/>
      <c r="C58" s="1"/>
      <c r="D58" s="1"/>
      <c r="E58" s="1"/>
      <c r="F58" s="1"/>
      <c r="G58" s="1"/>
      <c r="H58" s="30"/>
      <c r="I58" s="30"/>
      <c r="J58" s="1"/>
    </row>
    <row r="59" spans="1:10" ht="12.75">
      <c r="A59" s="34" t="str">
        <f>A3</f>
        <v>RESULTS FOR THE FINANCIAL QUARTER ENDED 30TH NOVEMBER 1999</v>
      </c>
      <c r="B59" s="1"/>
      <c r="C59" s="1"/>
      <c r="D59" s="1"/>
      <c r="E59" s="1"/>
      <c r="F59" s="1"/>
      <c r="G59" s="1"/>
      <c r="H59" s="30"/>
      <c r="I59" s="30"/>
      <c r="J59" s="1"/>
    </row>
    <row r="60" spans="1:10" ht="12.75">
      <c r="A60" s="34" t="s">
        <v>208</v>
      </c>
      <c r="B60" s="1"/>
      <c r="C60" s="1"/>
      <c r="D60" s="1"/>
      <c r="E60" s="1"/>
      <c r="F60" s="1"/>
      <c r="G60" s="1"/>
      <c r="H60" s="30"/>
      <c r="I60" s="30"/>
      <c r="J60" s="1"/>
    </row>
    <row r="61" spans="1:10" ht="12.75">
      <c r="A61" s="3"/>
      <c r="B61" s="1"/>
      <c r="C61" s="1"/>
      <c r="D61" s="1"/>
      <c r="E61" s="1"/>
      <c r="F61" s="1"/>
      <c r="G61" s="1"/>
      <c r="H61" s="30"/>
      <c r="I61" s="30"/>
      <c r="J61" s="1"/>
    </row>
    <row r="62" spans="1:10" ht="12.75">
      <c r="A62" s="3"/>
      <c r="B62" s="1"/>
      <c r="C62" s="1"/>
      <c r="D62" s="1"/>
      <c r="E62" s="1"/>
      <c r="F62" s="1"/>
      <c r="G62" s="1"/>
      <c r="H62" s="30"/>
      <c r="I62" s="30"/>
      <c r="J62" s="1"/>
    </row>
    <row r="63" spans="1:10" ht="12.75">
      <c r="A63" s="77" t="s">
        <v>209</v>
      </c>
      <c r="B63" s="1"/>
      <c r="C63" s="1"/>
      <c r="D63" s="1"/>
      <c r="E63" s="1"/>
      <c r="F63" s="1"/>
      <c r="G63" s="1"/>
      <c r="H63" s="30"/>
      <c r="I63" s="30"/>
      <c r="J63" s="1"/>
    </row>
    <row r="64" spans="1:10" ht="12.75">
      <c r="A64" s="77"/>
      <c r="B64" s="1"/>
      <c r="C64" s="1"/>
      <c r="D64" s="1"/>
      <c r="E64" s="1"/>
      <c r="F64" s="1"/>
      <c r="G64" s="1"/>
      <c r="H64" s="30"/>
      <c r="I64" s="30"/>
      <c r="J64" s="1"/>
    </row>
    <row r="65" spans="1:10" ht="12.75">
      <c r="A65" s="77"/>
      <c r="B65" s="1"/>
      <c r="C65" s="1"/>
      <c r="D65" s="1"/>
      <c r="E65" s="1"/>
      <c r="F65" s="1"/>
      <c r="G65" s="1"/>
      <c r="H65" s="30"/>
      <c r="I65" s="30"/>
      <c r="J65" s="1"/>
    </row>
    <row r="66" spans="1:10" ht="12.75">
      <c r="A66" s="77">
        <v>12</v>
      </c>
      <c r="B66" s="5" t="s">
        <v>222</v>
      </c>
      <c r="C66" s="1"/>
      <c r="D66" s="1"/>
      <c r="E66" s="1"/>
      <c r="F66" s="1"/>
      <c r="G66" s="1"/>
      <c r="H66" s="4"/>
      <c r="I66" s="30"/>
      <c r="J66" s="1"/>
    </row>
    <row r="67" spans="1:10" ht="12.75">
      <c r="A67" s="3" t="s">
        <v>13</v>
      </c>
      <c r="B67" s="1"/>
      <c r="C67" s="1"/>
      <c r="D67" s="1"/>
      <c r="E67" s="1"/>
      <c r="F67" s="1"/>
      <c r="G67" s="1"/>
      <c r="H67" s="14"/>
      <c r="I67" s="14"/>
      <c r="J67" s="1"/>
    </row>
    <row r="68" spans="1:10" ht="12.75">
      <c r="A68" s="3"/>
      <c r="B68" s="3" t="s">
        <v>92</v>
      </c>
      <c r="C68" s="1" t="s">
        <v>91</v>
      </c>
      <c r="D68" s="1"/>
      <c r="E68" s="1"/>
      <c r="F68" s="1"/>
      <c r="G68" s="1"/>
      <c r="H68" s="4" t="s">
        <v>88</v>
      </c>
      <c r="I68" s="14"/>
      <c r="J68" s="1"/>
    </row>
    <row r="69" spans="1:10" ht="12.75">
      <c r="A69" s="3"/>
      <c r="B69" s="1"/>
      <c r="C69" s="1"/>
      <c r="D69" s="1"/>
      <c r="E69" s="1"/>
      <c r="F69" s="1"/>
      <c r="G69" s="1"/>
      <c r="H69" s="14"/>
      <c r="I69" s="14"/>
      <c r="J69" s="1"/>
    </row>
    <row r="70" spans="1:10" ht="12.75">
      <c r="A70" s="3"/>
      <c r="B70" s="1"/>
      <c r="C70" s="1" t="s">
        <v>93</v>
      </c>
      <c r="D70" s="1"/>
      <c r="E70" s="1"/>
      <c r="F70" s="1"/>
      <c r="G70" s="1"/>
      <c r="H70" s="29">
        <f>90604116/1000</f>
        <v>90604.116</v>
      </c>
      <c r="I70" s="29"/>
      <c r="J70" s="1"/>
    </row>
    <row r="71" spans="1:10" ht="12.75">
      <c r="A71" s="3"/>
      <c r="B71" s="1"/>
      <c r="C71" s="1" t="s">
        <v>94</v>
      </c>
      <c r="D71" s="1"/>
      <c r="E71" s="1"/>
      <c r="F71" s="1"/>
      <c r="G71" s="1"/>
      <c r="H71" s="14">
        <f>2353259/1000</f>
        <v>2353.259</v>
      </c>
      <c r="I71" s="14"/>
      <c r="J71" s="1"/>
    </row>
    <row r="72" spans="1:10" ht="12.75">
      <c r="A72" s="3"/>
      <c r="B72" s="1"/>
      <c r="C72" s="1"/>
      <c r="D72" s="1"/>
      <c r="E72" s="1"/>
      <c r="F72" s="1"/>
      <c r="G72" s="1"/>
      <c r="H72" s="14"/>
      <c r="I72" s="14"/>
      <c r="J72" s="1"/>
    </row>
    <row r="73" spans="1:10" ht="13.5" thickBot="1">
      <c r="A73" s="3"/>
      <c r="B73" s="1"/>
      <c r="C73" s="1"/>
      <c r="D73" s="1"/>
      <c r="E73" s="1"/>
      <c r="F73" s="1"/>
      <c r="G73" s="1"/>
      <c r="H73" s="28">
        <f>SUM(H70:H72)</f>
        <v>92957.375</v>
      </c>
      <c r="I73" s="30"/>
      <c r="J73" s="1"/>
    </row>
    <row r="74" spans="1:10" ht="13.5" thickTop="1">
      <c r="A74" s="3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4">
        <v>13</v>
      </c>
      <c r="B75" s="5" t="s">
        <v>223</v>
      </c>
      <c r="C75" s="5"/>
      <c r="D75" s="5"/>
      <c r="E75" s="5"/>
      <c r="F75" s="5"/>
      <c r="G75" s="5"/>
      <c r="H75" s="5"/>
      <c r="I75" s="5"/>
      <c r="J75" s="5"/>
    </row>
    <row r="76" spans="1:10" ht="12.75">
      <c r="A76" s="3"/>
      <c r="B76" s="1" t="s">
        <v>133</v>
      </c>
      <c r="C76" s="1"/>
      <c r="D76" s="1"/>
      <c r="E76" s="1"/>
      <c r="F76" s="1"/>
      <c r="G76" s="1"/>
      <c r="H76" s="1"/>
      <c r="I76" s="1"/>
      <c r="J76" s="1"/>
    </row>
    <row r="77" spans="1:10" ht="12.75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4">
        <v>14</v>
      </c>
      <c r="B78" s="5" t="s">
        <v>124</v>
      </c>
      <c r="C78" s="5"/>
      <c r="D78" s="5"/>
      <c r="E78" s="5"/>
      <c r="F78" s="5"/>
      <c r="G78" s="5"/>
      <c r="H78" s="5"/>
      <c r="I78" s="5"/>
      <c r="J78" s="5"/>
    </row>
    <row r="79" spans="1:10" ht="12.75">
      <c r="A79" s="3"/>
      <c r="B79" s="1" t="s">
        <v>224</v>
      </c>
      <c r="C79" s="1"/>
      <c r="D79" s="1"/>
      <c r="E79" s="1"/>
      <c r="F79" s="1"/>
      <c r="G79" s="1"/>
      <c r="H79" s="1"/>
      <c r="I79" s="1"/>
      <c r="J79" s="1"/>
    </row>
    <row r="80" spans="1:10" ht="12.75">
      <c r="A80" s="3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4">
        <v>15</v>
      </c>
      <c r="B81" s="5" t="s">
        <v>125</v>
      </c>
      <c r="C81" s="5"/>
      <c r="D81" s="5"/>
      <c r="E81" s="5"/>
      <c r="F81" s="5"/>
      <c r="G81" s="5"/>
      <c r="H81" s="5"/>
      <c r="I81" s="5"/>
      <c r="J81" s="5"/>
    </row>
    <row r="82" spans="1:10" ht="12.75">
      <c r="A82" s="3"/>
      <c r="B82" s="1" t="s">
        <v>134</v>
      </c>
      <c r="C82" s="1"/>
      <c r="D82" s="1"/>
      <c r="E82" s="1"/>
      <c r="F82" s="1"/>
      <c r="G82" s="1"/>
      <c r="H82" s="1"/>
      <c r="I82" s="1"/>
      <c r="J82" s="1"/>
    </row>
    <row r="83" spans="1:10" ht="12.75">
      <c r="A83" s="3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4">
        <v>16</v>
      </c>
      <c r="B84" s="5" t="s">
        <v>95</v>
      </c>
      <c r="C84" s="5"/>
      <c r="D84" s="5"/>
      <c r="E84" s="5"/>
      <c r="F84" s="5"/>
      <c r="G84" s="5"/>
      <c r="H84" s="5"/>
      <c r="I84" s="5"/>
      <c r="J84" s="5"/>
    </row>
    <row r="85" spans="1:10" ht="12.75">
      <c r="A85" s="3"/>
      <c r="B85" s="1"/>
      <c r="C85" s="1"/>
      <c r="D85" s="1"/>
      <c r="E85" s="1"/>
      <c r="F85" s="4"/>
      <c r="G85" s="4"/>
      <c r="H85" s="4" t="s">
        <v>96</v>
      </c>
      <c r="I85" s="4"/>
      <c r="J85" s="4" t="s">
        <v>97</v>
      </c>
    </row>
    <row r="86" spans="1:10" ht="12.75">
      <c r="A86" s="3"/>
      <c r="B86" s="1"/>
      <c r="C86" s="1"/>
      <c r="D86" s="1"/>
      <c r="E86" s="1"/>
      <c r="F86" s="4" t="s">
        <v>46</v>
      </c>
      <c r="G86" s="4"/>
      <c r="H86" s="4" t="s">
        <v>98</v>
      </c>
      <c r="I86" s="4"/>
      <c r="J86" s="4" t="s">
        <v>99</v>
      </c>
    </row>
    <row r="87" spans="1:10" ht="12.75">
      <c r="A87" s="3"/>
      <c r="B87" s="1"/>
      <c r="C87" s="1"/>
      <c r="D87" s="1"/>
      <c r="E87" s="1"/>
      <c r="F87" s="4" t="s">
        <v>100</v>
      </c>
      <c r="G87" s="4"/>
      <c r="H87" s="4" t="s">
        <v>100</v>
      </c>
      <c r="I87" s="4"/>
      <c r="J87" s="4" t="s">
        <v>100</v>
      </c>
    </row>
    <row r="88" spans="1:10" ht="12.75">
      <c r="A88" s="3"/>
      <c r="B88" s="1"/>
      <c r="C88" s="1"/>
      <c r="D88" s="1"/>
      <c r="E88" s="1"/>
      <c r="F88" s="4"/>
      <c r="G88" s="4"/>
      <c r="H88" s="4"/>
      <c r="I88" s="4"/>
      <c r="J88" s="4"/>
    </row>
    <row r="89" spans="1:10" ht="12.75">
      <c r="A89" s="3" t="s">
        <v>101</v>
      </c>
      <c r="B89" s="1" t="s">
        <v>102</v>
      </c>
      <c r="C89" s="1"/>
      <c r="D89" s="1"/>
      <c r="E89" s="1"/>
      <c r="F89" s="1"/>
      <c r="G89" s="1"/>
      <c r="H89" s="1"/>
      <c r="I89" s="1"/>
      <c r="J89" s="1"/>
    </row>
    <row r="90" spans="1:10" ht="12.75">
      <c r="A90" s="61"/>
      <c r="B90" s="1" t="s">
        <v>107</v>
      </c>
      <c r="C90" s="1"/>
      <c r="D90" s="1"/>
      <c r="E90" s="1"/>
      <c r="F90" s="2">
        <f>(33278647-58880)/1000</f>
        <v>33219.767</v>
      </c>
      <c r="G90" s="2"/>
      <c r="H90" s="14">
        <f>157-H92-H94</f>
        <v>783.847</v>
      </c>
      <c r="I90" s="14"/>
      <c r="J90" s="14">
        <f>J96-J94-J92</f>
        <v>175491.544</v>
      </c>
    </row>
    <row r="91" spans="1:10" ht="12.75">
      <c r="A91" s="3" t="s">
        <v>103</v>
      </c>
      <c r="B91" s="1" t="s">
        <v>104</v>
      </c>
      <c r="C91" s="1"/>
      <c r="D91" s="1"/>
      <c r="E91" s="1"/>
      <c r="F91" s="21"/>
      <c r="G91" s="21"/>
      <c r="H91" s="14"/>
      <c r="I91" s="14"/>
      <c r="J91" s="31"/>
    </row>
    <row r="92" spans="1:10" ht="12.75">
      <c r="A92" s="3" t="s">
        <v>105</v>
      </c>
      <c r="B92" s="1" t="s">
        <v>108</v>
      </c>
      <c r="C92" s="1"/>
      <c r="D92" s="1"/>
      <c r="E92" s="1"/>
      <c r="F92" s="21">
        <v>0</v>
      </c>
      <c r="G92" s="21"/>
      <c r="H92" s="14">
        <f>-(282409-562)/1000</f>
        <v>-281.847</v>
      </c>
      <c r="I92" s="14"/>
      <c r="J92" s="14">
        <f>(1639732+10000+14679+401944+8717+289237)/1000</f>
        <v>2364.309</v>
      </c>
    </row>
    <row r="93" spans="1:10" ht="12.75">
      <c r="A93" s="3" t="s">
        <v>106</v>
      </c>
      <c r="B93" s="1" t="s">
        <v>163</v>
      </c>
      <c r="C93" s="1"/>
      <c r="D93" s="1"/>
      <c r="E93" s="1"/>
      <c r="F93" s="1"/>
      <c r="G93" s="1"/>
      <c r="H93" s="14"/>
      <c r="I93" s="14"/>
      <c r="J93" s="14"/>
    </row>
    <row r="94" spans="1:10" ht="12.75">
      <c r="A94" s="3"/>
      <c r="B94" s="1" t="s">
        <v>109</v>
      </c>
      <c r="C94" s="1"/>
      <c r="D94" s="1"/>
      <c r="E94" s="1"/>
      <c r="F94" s="1">
        <v>59</v>
      </c>
      <c r="G94" s="1"/>
      <c r="H94" s="14">
        <f>-142-203</f>
        <v>-345</v>
      </c>
      <c r="I94" s="14"/>
      <c r="J94" s="14">
        <f>(10387012+3081920+13838215)/1000</f>
        <v>27307.147</v>
      </c>
    </row>
    <row r="95" spans="1:10" ht="12.75">
      <c r="A95" s="3"/>
      <c r="B95" s="1"/>
      <c r="C95" s="1"/>
      <c r="D95" s="1"/>
      <c r="E95" s="1"/>
      <c r="F95" s="1"/>
      <c r="G95" s="1"/>
      <c r="H95" s="14"/>
      <c r="I95" s="14"/>
      <c r="J95" s="14"/>
    </row>
    <row r="96" spans="1:10" ht="13.5" thickBot="1">
      <c r="A96" s="3"/>
      <c r="B96" s="1"/>
      <c r="C96" s="1"/>
      <c r="D96" s="1"/>
      <c r="E96" s="1"/>
      <c r="F96" s="20">
        <f>SUM(F89:F95)</f>
        <v>33278.767</v>
      </c>
      <c r="G96" s="8"/>
      <c r="H96" s="28">
        <f>SUM(H89:H95)</f>
        <v>157</v>
      </c>
      <c r="I96" s="30"/>
      <c r="J96" s="28">
        <v>205163</v>
      </c>
    </row>
    <row r="97" spans="1:10" ht="13.5" thickTop="1">
      <c r="A97" s="3"/>
      <c r="B97" s="1"/>
      <c r="C97" s="1"/>
      <c r="D97" s="1"/>
      <c r="E97" s="1"/>
      <c r="F97" s="8"/>
      <c r="G97" s="8"/>
      <c r="H97" s="30"/>
      <c r="I97" s="30"/>
      <c r="J97" s="30"/>
    </row>
    <row r="98" spans="1:10" ht="12.75">
      <c r="A98" s="4">
        <v>17</v>
      </c>
      <c r="B98" s="5" t="s">
        <v>126</v>
      </c>
      <c r="C98" s="5"/>
      <c r="D98" s="5"/>
      <c r="E98" s="5"/>
      <c r="F98" s="5"/>
      <c r="G98" s="5"/>
      <c r="H98" s="5"/>
      <c r="I98" s="5"/>
      <c r="J98" s="5"/>
    </row>
    <row r="99" spans="1:10" ht="12.75">
      <c r="A99" s="1"/>
      <c r="B99" s="1" t="s">
        <v>156</v>
      </c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 t="s">
        <v>135</v>
      </c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4">
        <v>18</v>
      </c>
      <c r="B102" s="5" t="s">
        <v>127</v>
      </c>
      <c r="C102" s="5"/>
      <c r="D102" s="5"/>
      <c r="E102" s="5"/>
      <c r="F102" s="5"/>
      <c r="G102" s="5"/>
      <c r="H102" s="5"/>
      <c r="I102" s="5"/>
      <c r="J102" s="5"/>
    </row>
    <row r="103" spans="1:2" ht="12.75">
      <c r="A103" s="62"/>
      <c r="B103" s="1" t="s">
        <v>157</v>
      </c>
    </row>
    <row r="104" spans="1:2" ht="12.75">
      <c r="A104" s="62"/>
      <c r="B104" s="1" t="s">
        <v>166</v>
      </c>
    </row>
    <row r="105" spans="1:2" ht="12.75">
      <c r="A105" s="62"/>
      <c r="B105" s="1" t="s">
        <v>165</v>
      </c>
    </row>
    <row r="106" spans="1:10" ht="12.75">
      <c r="A106" s="62"/>
      <c r="B106" s="34" t="s">
        <v>212</v>
      </c>
      <c r="C106" s="35"/>
      <c r="D106" s="35"/>
      <c r="E106" s="35"/>
      <c r="F106" s="35"/>
      <c r="G106" s="35"/>
      <c r="H106" s="35"/>
      <c r="I106" s="35"/>
      <c r="J106" s="35"/>
    </row>
    <row r="107" spans="1:2" ht="12.75">
      <c r="A107" s="62"/>
      <c r="B107" s="1" t="s">
        <v>164</v>
      </c>
    </row>
    <row r="108" spans="1:2" ht="12.75">
      <c r="A108" s="62"/>
      <c r="B108" s="1"/>
    </row>
    <row r="109" spans="1:10" ht="12.75">
      <c r="A109" s="3"/>
      <c r="B109" s="1" t="s">
        <v>234</v>
      </c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3"/>
      <c r="B110" s="1" t="s">
        <v>235</v>
      </c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3"/>
      <c r="B111" s="1" t="s">
        <v>236</v>
      </c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3"/>
      <c r="B112" s="1" t="s">
        <v>237</v>
      </c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77" t="str">
        <f>A1</f>
        <v>GADANG HOLDINGS BERHAD (278114-K)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34" t="str">
        <f>A2</f>
        <v>UNAUDITED SECOND QUARTER REPORT ON CONSOLIDATED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34" t="str">
        <f>A3</f>
        <v>RESULTS FOR THE FINANCIAL QUARTER ENDED 30TH NOVEMBER 1999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34" t="s">
        <v>210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3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77" t="str">
        <f>A63</f>
        <v>NOTES (CONTINUED)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77"/>
      <c r="B119" s="1"/>
      <c r="C119" s="1"/>
      <c r="D119" s="1"/>
      <c r="E119" s="1"/>
      <c r="F119" s="1"/>
      <c r="G119" s="1"/>
      <c r="H119" s="1"/>
      <c r="I119" s="1"/>
      <c r="J119" s="1"/>
    </row>
    <row r="120" spans="1:4" ht="12.75">
      <c r="A120" s="62"/>
      <c r="B120" s="1"/>
      <c r="C120" s="1"/>
      <c r="D120" s="1"/>
    </row>
    <row r="121" spans="1:10" ht="12.75">
      <c r="A121" s="4">
        <v>19</v>
      </c>
      <c r="B121" s="5" t="s">
        <v>211</v>
      </c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4"/>
      <c r="B122" s="1" t="s">
        <v>227</v>
      </c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4"/>
      <c r="B123" s="1" t="s">
        <v>228</v>
      </c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4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4">
        <v>20</v>
      </c>
      <c r="B125" s="5" t="s">
        <v>128</v>
      </c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4"/>
      <c r="B126" s="1" t="s">
        <v>130</v>
      </c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4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4">
        <v>21</v>
      </c>
      <c r="B128" s="5" t="s">
        <v>129</v>
      </c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3"/>
      <c r="B129" s="1" t="s">
        <v>229</v>
      </c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3"/>
      <c r="B130" s="1" t="s">
        <v>230</v>
      </c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 t="s">
        <v>35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 t="s">
        <v>36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 t="s">
        <v>37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 t="s">
        <v>38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 t="s">
        <v>39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LAI SENG KEJUTERAAN</cp:lastModifiedBy>
  <cp:lastPrinted>2000-01-28T08:15:40Z</cp:lastPrinted>
  <dcterms:created xsi:type="dcterms:W3CDTF">2000-01-20T08:10:28Z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